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45" windowHeight="9360" firstSheet="2" activeTab="12"/>
  </bookViews>
  <sheets>
    <sheet name="Sheet1" sheetId="1" state="hidden" r:id="rId1"/>
    <sheet name="ตาราง1เดิม" sheetId="2" state="hidden" r:id="rId2"/>
    <sheet name="ตาราง1ยุทธ์1" sheetId="3" r:id="rId3"/>
    <sheet name="ตาราง2ประกอบยุทธ์1" sheetId="4" r:id="rId4"/>
    <sheet name="ตาราง3ประกอบยุทธ์1ไม่แจ้ง" sheetId="5" state="hidden" r:id="rId5"/>
    <sheet name="5.ทุกคณะ" sheetId="6" state="hidden" r:id="rId6"/>
    <sheet name="เพิ่มข้อมูลตามผช.สั่งการ" sheetId="7" state="hidden" r:id="rId7"/>
    <sheet name="Sheet2" sheetId="8" state="hidden" r:id="rId8"/>
    <sheet name="5.ตารางลดคชจ." sheetId="9" state="hidden" r:id="rId9"/>
    <sheet name="ตาราง3-ประเด็นยุทธ์2" sheetId="10" r:id="rId10"/>
    <sheet name="ตาราง5ประเด็นยุทธ์3ไม่แจ้ง" sheetId="11" state="hidden" r:id="rId11"/>
    <sheet name="ตาราง6สรุปลดรายจ่ายไม่แจ้ง" sheetId="12" state="hidden" r:id="rId12"/>
    <sheet name="ตาราง4กิจกรรมลดรายจ่าย" sheetId="13" r:id="rId13"/>
  </sheets>
  <externalReferences>
    <externalReference r:id="rId16"/>
    <externalReference r:id="rId17"/>
  </externalReferences>
  <definedNames>
    <definedName name="_xlnm.Print_Titles" localSheetId="1">'ตาราง1เดิม'!$A:$E,'ตาราง1เดิม'!$4:$5</definedName>
    <definedName name="_xlnm.Print_Titles" localSheetId="2">'ตาราง1ยุทธ์1'!$4:$6</definedName>
    <definedName name="_xlnm.Print_Titles" localSheetId="3">'ตาราง2ประกอบยุทธ์1'!$5:$5</definedName>
    <definedName name="_xlnm.Print_Titles" localSheetId="4">'ตาราง3ประกอบยุทธ์1ไม่แจ้ง'!$4:$5</definedName>
    <definedName name="_xlnm.Print_Titles" localSheetId="9">'ตาราง3-ประเด็นยุทธ์2'!$5:$6</definedName>
    <definedName name="_xlnm.Print_Titles" localSheetId="12">'ตาราง4กิจกรรมลดรายจ่าย'!$4:$5</definedName>
    <definedName name="_xlnm.Print_Titles" localSheetId="10">'ตาราง5ประเด็นยุทธ์3ไม่แจ้ง'!$4:$5</definedName>
    <definedName name="_xlnm.Print_Titles" localSheetId="11">'ตาราง6สรุปลดรายจ่ายไม่แจ้ง'!$5:$6</definedName>
  </definedNames>
  <calcPr fullCalcOnLoad="1"/>
</workbook>
</file>

<file path=xl/comments1.xml><?xml version="1.0" encoding="utf-8"?>
<comments xmlns="http://schemas.openxmlformats.org/spreadsheetml/2006/main">
  <authors>
    <author>Lenovo-User</author>
  </authors>
  <commentList>
    <comment ref="J30" authorId="0">
      <text>
        <r>
          <rPr>
            <b/>
            <sz val="9"/>
            <rFont val="Tahoma"/>
            <family val="2"/>
          </rPr>
          <t>Lenovo-User:รวม สบพช.</t>
        </r>
      </text>
    </comment>
    <comment ref="G52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ข้อมูลเฉพาะอุทยานวิทยาศาสตร์</t>
        </r>
      </text>
    </comment>
    <comment ref="H52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ข้อมูลรวมขอทุกคณะแล้ว</t>
        </r>
      </text>
    </comment>
    <comment ref="F53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ข้อมูลเฉพาะส่วนกลาง</t>
        </r>
      </text>
    </comment>
    <comment ref="D54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ภาพรวมทั้งมหาวิทยาลัย</t>
        </r>
      </text>
    </comment>
    <comment ref="F54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ข้อมูลเฉพาะส่วนกลาง</t>
        </r>
      </text>
    </comment>
    <comment ref="N59" authorId="0">
      <text>
        <r>
          <rPr>
            <b/>
            <sz val="9"/>
            <rFont val="Tahoma"/>
            <family val="2"/>
          </rPr>
          <t>Lenovo-User
มีรายได้จากค่าหอพักด้วย</t>
        </r>
      </text>
    </comment>
    <comment ref="N60" authorId="0">
      <text>
        <r>
          <rPr>
            <b/>
            <sz val="9"/>
            <rFont val="Tahoma"/>
            <family val="2"/>
          </rPr>
          <t>Lenovo-User
มีรายได้จากค่าหอพักด้วย</t>
        </r>
      </text>
    </comment>
    <comment ref="H66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ข้อมูลรวมของทุกคณะแล้ว</t>
        </r>
      </text>
    </comment>
    <comment ref="J66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 ณ สิ้นไตรมาส 2 และรวมของทุกคณะแล้ว</t>
        </r>
      </text>
    </comment>
  </commentList>
</comments>
</file>

<file path=xl/comments3.xml><?xml version="1.0" encoding="utf-8"?>
<comments xmlns="http://schemas.openxmlformats.org/spreadsheetml/2006/main">
  <authors>
    <author>Lenovo-User</author>
    <author>Nok</author>
  </authors>
  <commentList>
    <comment ref="S12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ไม่ได้รวมยอดจัดสรรเข้าทุนสำรง 3256800 บาท</t>
        </r>
      </text>
    </comment>
    <comment ref="L14" authorId="1">
      <text>
        <r>
          <rPr>
            <b/>
            <sz val="9"/>
            <rFont val="Tahoma"/>
            <family val="2"/>
          </rPr>
          <t>Nok:</t>
        </r>
        <r>
          <rPr>
            <sz val="9"/>
            <rFont val="Tahoma"/>
            <family val="2"/>
          </rPr>
          <t xml:space="preserve">
รอดนก.เดือน พ.ค.61 ตามแผน</t>
        </r>
      </text>
    </comment>
    <comment ref="L15" authorId="1">
      <text>
        <r>
          <rPr>
            <b/>
            <sz val="9"/>
            <rFont val="Tahoma"/>
            <family val="2"/>
          </rPr>
          <t>Nok:</t>
        </r>
        <r>
          <rPr>
            <sz val="9"/>
            <rFont val="Tahoma"/>
            <family val="2"/>
          </rPr>
          <t xml:space="preserve">
ยังไม่มี</t>
        </r>
      </text>
    </comment>
    <comment ref="T20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รวมรายได้ศ.พัฒนาเด็ก (ว.แพทย์) จำนวน 976000 บาท</t>
        </r>
      </text>
    </comment>
  </commentList>
</comments>
</file>

<file path=xl/comments9.xml><?xml version="1.0" encoding="utf-8"?>
<comments xmlns="http://schemas.openxmlformats.org/spreadsheetml/2006/main">
  <authors>
    <author>Lenovo-User</author>
    <author>USER</author>
  </authors>
  <commentList>
    <comment ref="D14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ไม่รวมงบบุคลากร</t>
        </r>
      </text>
    </comment>
    <comment ref="E14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เฉพาะงบบุคลากร</t>
        </r>
      </text>
    </comment>
    <comment ref="F14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จำนวนหน่วย/ค่าไฟฟ้า</t>
        </r>
      </text>
    </comment>
    <comment ref="B27" authorId="1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ด้านการประหยัดพลังงานและด้านประหยัดงบดำเนินงาน มีความสลับงบกัน</t>
        </r>
      </text>
    </comment>
  </commentList>
</comments>
</file>

<file path=xl/sharedStrings.xml><?xml version="1.0" encoding="utf-8"?>
<sst xmlns="http://schemas.openxmlformats.org/spreadsheetml/2006/main" count="927" uniqueCount="399">
  <si>
    <t>เอกสารประกอบการประชุมหมายเลข 2</t>
  </si>
  <si>
    <r>
      <rPr>
        <b/>
        <u val="single"/>
        <sz val="16"/>
        <rFont val="TH SarabunPSK"/>
        <family val="2"/>
      </rPr>
      <t>ตารางที่ 1</t>
    </r>
    <r>
      <rPr>
        <b/>
        <sz val="16"/>
        <rFont val="TH SarabunPSK"/>
        <family val="2"/>
      </rPr>
      <t xml:space="preserve">   สรุปเปรียบเทียบการจัดหารายได้ ตามประเด็นยุทธศาสตร์ที่ 1 การหารายได้เพื่อการมีเสถียรภาพทางการเงิน ในแผนกลยุทธ์ทางการเงินมหาวิทยาลัย (รายได้จากแหล่งอื่น</t>
    </r>
    <r>
      <rPr>
        <b/>
        <u val="single"/>
        <sz val="16"/>
        <rFont val="TH SarabunPSK"/>
        <family val="2"/>
      </rPr>
      <t>ยกเว้นรายได้จากการจัดการศึกษา</t>
    </r>
    <r>
      <rPr>
        <b/>
        <sz val="16"/>
        <rFont val="TH SarabunPSK"/>
        <family val="2"/>
      </rPr>
      <t>)</t>
    </r>
  </si>
  <si>
    <t>ลำดับ</t>
  </si>
  <si>
    <t>คณะ</t>
  </si>
  <si>
    <t>เป้าหมายในการดำเนินงาน/แผนการดำเนินงาน</t>
  </si>
  <si>
    <t>ปี 2561</t>
  </si>
  <si>
    <t>ปี 2562</t>
  </si>
  <si>
    <t>ปี 2563</t>
  </si>
  <si>
    <t>ปีงบประมาณ 2564</t>
  </si>
  <si>
    <t>การสร้างรายได้จากการจัดการการศึกษา</t>
  </si>
  <si>
    <t>การจัดกิจกรรมพิเศษเพื่อหารายได้โดยศิษย์เก่าและแหล่งทุนบริจาคอื่นๆ</t>
  </si>
  <si>
    <t>เพิ่มรายได้จากการจัดการวิจัย และทรัพย์สินทางปัญญา</t>
  </si>
  <si>
    <t>การหารายได้จากการบริการวิชาการ</t>
  </si>
  <si>
    <t>เพิ่มรายได้จากการบริหารจัดการทรัพยากร ทรัพย์สิน</t>
  </si>
  <si>
    <t>รวมทั้งหมด</t>
  </si>
  <si>
    <t>เพิ่มรายได้จากการบริการจัดการทรัพยากร ทรัพย์สิน</t>
  </si>
  <si>
    <t>Non Degree</t>
  </si>
  <si>
    <t>รวม</t>
  </si>
  <si>
    <t>ทรัพสินทาง
ปัญญา</t>
  </si>
  <si>
    <t>ทุนวิจัย
ภายนอก</t>
  </si>
  <si>
    <t>บริการ
วิชาการ</t>
  </si>
  <si>
    <t>ศูนย์เครื่องมือ/
ทดสอบ</t>
  </si>
  <si>
    <t>โรงพยาบาล</t>
  </si>
  <si>
    <t xml:space="preserve">Non Degree
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</si>
  <si>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</si>
  <si>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</si>
  <si>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</si>
  <si>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</si>
  <si>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</si>
  <si>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</si>
  <si>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</si>
  <si>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</si>
  <si>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</si>
  <si>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</si>
  <si>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</si>
  <si>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</si>
  <si>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</si>
  <si>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</si>
  <si>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</si>
  <si>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</si>
  <si>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</si>
  <si>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</si>
  <si>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</si>
  <si>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</si>
  <si>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</si>
  <si>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</si>
  <si>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</si>
  <si>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</si>
  <si>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</si>
  <si>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</si>
  <si>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</si>
  <si>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</si>
  <si>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</si>
  <si>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</si>
  <si>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</si>
  <si>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</si>
  <si>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</si>
  <si>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</si>
  <si>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</si>
  <si>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</si>
  <si>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</si>
  <si>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</si>
  <si>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</si>
  <si>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</si>
  <si>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</si>
  <si>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</si>
  <si>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</si>
  <si>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</si>
  <si>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</si>
  <si>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</si>
  <si>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</si>
  <si>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</si>
  <si>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</si>
  <si>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</si>
  <si>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เกษตรศาสตร์</t>
  </si>
  <si>
    <t>เป้าหมายในการดำเนินงาน</t>
  </si>
  <si>
    <t>แผนการดำเนินงาน</t>
  </si>
  <si>
    <t>ประมาณการรายรับปี 2561 เพื่อทำประมาณการรายจ่ายปีงบประมาณ 2561</t>
  </si>
  <si>
    <t>ผลการดำเนินงานปีงบประมาณ พ.ศ.2561  ณ สิ้นไตรมาส 3</t>
  </si>
  <si>
    <t>วิทยาศาสตร์</t>
  </si>
  <si>
    <t>วิศวกรรมศาสตร์</t>
  </si>
  <si>
    <t>ศิลปประยุกต์และสถาปัตยกรรมศาสตร์</t>
  </si>
  <si>
    <t>เภสัชศาสตร์</t>
  </si>
  <si>
    <t>วิทยาลัยแพทยศาสตร์และการสาธารณสุข</t>
  </si>
  <si>
    <t>พยาบาลศาสตร์</t>
  </si>
  <si>
    <t>ศิลปศาสตร์</t>
  </si>
  <si>
    <t>บริหารศาสตร์</t>
  </si>
  <si>
    <t>นิติศาสตร์</t>
  </si>
  <si>
    <t>รัฐศาสตร์</t>
  </si>
  <si>
    <t>โครงการอุทยานวิทยาศาสตร์</t>
  </si>
  <si>
    <t>ผลการดำเนินงาน ณ สิ้นไตรมาส 3</t>
  </si>
  <si>
    <t>สำนักงานพัฒนานักศึกษา</t>
  </si>
  <si>
    <t>สำนักงานวิเทศสัมพันธ์</t>
  </si>
  <si>
    <t>สำนักคอมพิวเตอร์และเครือข่าย</t>
  </si>
  <si>
    <t>สำนักวิทยบริการ</t>
  </si>
  <si>
    <t>สำนักทรัพย์สินและสิทธิประโยชน์</t>
  </si>
  <si>
    <t>ศูนย์เครื่องมือวิทยาศาสตร์</t>
  </si>
  <si>
    <t>สถานปฏิบัติการโรงแรมมหาวิทยาลัยอุบลราชธานี</t>
  </si>
  <si>
    <t>โรงพิมพ์มหาวิทยาลัยอุบลราชธานี</t>
  </si>
  <si>
    <t>สำนักงานบริหารส่งเสริมการวิจัยฯ
(รายงานภาพรวมของมหาวิทยาลัย)</t>
  </si>
  <si>
    <t>สำนักงานอธิการบดี (ข้อมูลจากรายงานบัญชี กองคลัง ณ สิ้นไตรมาส 2)</t>
  </si>
  <si>
    <t>ผลการดำเนินงาน ณ สิ้นไตรมาส 2</t>
  </si>
  <si>
    <t>รวมเป้าหมายในการดำเนินงานทั้ง 11 คณะ</t>
  </si>
  <si>
    <t>รวมแผนการดำเนินงานทั้ง 11 คณะ</t>
  </si>
  <si>
    <t>รวมผลการดำเนินงาน ณ สิ้นไตรมาส 3 (ลำดับที่ 1-19)</t>
  </si>
  <si>
    <t>ลำดับที่</t>
  </si>
  <si>
    <t>ปีงบประมาณ 2561</t>
  </si>
  <si>
    <t>ปีงบประมาณ 2562</t>
  </si>
  <si>
    <t>ส่วนต่างของ
แผนหารายได้
กับประมาณการ
รายได้จากแหล่งอื่น</t>
  </si>
  <si>
    <t>(7)=(5)-(4)</t>
  </si>
  <si>
    <t>เอกสารแนบ 1</t>
  </si>
  <si>
    <t>ลำดับ
ที่</t>
  </si>
  <si>
    <t>ตัวชี้วัด</t>
  </si>
  <si>
    <t>เอกสารแนบ 2</t>
  </si>
  <si>
    <t>เอกสารแนบ 3</t>
  </si>
  <si>
    <t>รวมทั้งสิ้น</t>
  </si>
  <si>
    <t>หลักสูตร/กิจกรรม/โครงการ</t>
  </si>
  <si>
    <t xml:space="preserve">หลักสูตรรายได้จากการบริหารจัดการหลักสูตร Non Degree หรือหลักสูตรรูปแบบใหม่ </t>
  </si>
  <si>
    <r>
      <t xml:space="preserve">กิจกรรม/โครงการ 1 : </t>
    </r>
    <r>
      <rPr>
        <b/>
        <u val="single"/>
        <sz val="16"/>
        <rFont val="TH SarabunPSK"/>
        <family val="2"/>
      </rPr>
      <t>...................................</t>
    </r>
  </si>
  <si>
    <r>
      <t xml:space="preserve">ระยะเวลาในการจัดกิจกรรม : </t>
    </r>
    <r>
      <rPr>
        <u val="single"/>
        <sz val="16"/>
        <rFont val="TH SarabunPSK"/>
        <family val="2"/>
      </rPr>
      <t>...........................</t>
    </r>
  </si>
  <si>
    <r>
      <t xml:space="preserve">กลุ่มเป้าหมาย : </t>
    </r>
    <r>
      <rPr>
        <u val="single"/>
        <sz val="16"/>
        <rFont val="TH SarabunPSK"/>
        <family val="2"/>
      </rPr>
      <t>.....................................................</t>
    </r>
  </si>
  <si>
    <r>
      <t xml:space="preserve">จำนวนกลุ่มเป้าหมาย : </t>
    </r>
    <r>
      <rPr>
        <u val="single"/>
        <sz val="16"/>
        <rFont val="TH SarabunPSK"/>
        <family val="2"/>
      </rPr>
      <t>.........................................คน</t>
    </r>
  </si>
  <si>
    <r>
      <t xml:space="preserve">สถานที่ : </t>
    </r>
    <r>
      <rPr>
        <u val="single"/>
        <sz val="16"/>
        <rFont val="TH SarabunPSK"/>
        <family val="2"/>
      </rPr>
      <t>.................................................................</t>
    </r>
  </si>
  <si>
    <r>
      <t xml:space="preserve">งบประมาณโครงการ : </t>
    </r>
    <r>
      <rPr>
        <u val="single"/>
        <sz val="16"/>
        <rFont val="TH SarabunPSK"/>
        <family val="2"/>
      </rPr>
      <t>.....................................บาท</t>
    </r>
  </si>
  <si>
    <r>
      <t xml:space="preserve">ต้นทุนต่อหน่วย : </t>
    </r>
    <r>
      <rPr>
        <u val="single"/>
        <sz val="16"/>
        <rFont val="TH SarabunPSK"/>
        <family val="2"/>
      </rPr>
      <t>.....................................บาท</t>
    </r>
  </si>
  <si>
    <r>
      <t xml:space="preserve">กิจกรรม/โครงการ 2 : </t>
    </r>
    <r>
      <rPr>
        <b/>
        <u val="single"/>
        <sz val="16"/>
        <rFont val="TH SarabunPSK"/>
        <family val="2"/>
      </rPr>
      <t>.................................</t>
    </r>
  </si>
  <si>
    <t xml:space="preserve">การจัดกิจกรรมพิเศษเพื่อหารายได้โดยศิษย์เก่าและแหล่งทุนบริจาคอื่นๆ
</t>
  </si>
  <si>
    <r>
      <t xml:space="preserve">จำนวนกลุ่มเป้าหมาย : </t>
    </r>
    <r>
      <rPr>
        <u val="single"/>
        <sz val="16"/>
        <rFont val="TH SarabunPSK"/>
        <family val="2"/>
      </rPr>
      <t>.........................................คน/บริษัท/ห้างร้าน</t>
    </r>
  </si>
  <si>
    <t>เงินรายได้จากการใช้ประโยชน์ผลงานวิจัยหรือทรัพย์สินทางปัญญาจากผลงานวิจัย</t>
  </si>
  <si>
    <t>จำนวนเงินจากแหล่งทุนวิจัยภายนอก</t>
  </si>
  <si>
    <r>
      <t xml:space="preserve">ระยะเวลาในการดำเนินงาน : </t>
    </r>
    <r>
      <rPr>
        <u val="single"/>
        <sz val="16"/>
        <rFont val="TH SarabunPSK"/>
        <family val="2"/>
      </rPr>
      <t>...........................</t>
    </r>
  </si>
  <si>
    <r>
      <t xml:space="preserve">แหล่งทุน : </t>
    </r>
    <r>
      <rPr>
        <u val="single"/>
        <sz val="16"/>
        <rFont val="TH SarabunPSK"/>
        <family val="2"/>
      </rPr>
      <t>.....................................................</t>
    </r>
  </si>
  <si>
    <t>รายได้จากการให้บริการวิชาการ</t>
  </si>
  <si>
    <t>รายได้จากศูนย์ทดสอบ และศูนย์เครื่องมือต่างๆ</t>
  </si>
  <si>
    <r>
      <t xml:space="preserve">สถานที่ทดสอบ : </t>
    </r>
    <r>
      <rPr>
        <u val="single"/>
        <sz val="16"/>
        <rFont val="TH SarabunPSK"/>
        <family val="2"/>
      </rPr>
      <t>.......................................................</t>
    </r>
  </si>
  <si>
    <t>รายได้จากโรงพยาบาล</t>
  </si>
  <si>
    <r>
      <t xml:space="preserve">หน่วยงานย่อย : </t>
    </r>
    <r>
      <rPr>
        <u val="single"/>
        <sz val="16"/>
        <rFont val="TH SarabunPSK"/>
        <family val="2"/>
      </rPr>
      <t>................................................</t>
    </r>
  </si>
  <si>
    <r>
      <t xml:space="preserve">กิจกรรม/โครงการ 2 : </t>
    </r>
    <r>
      <rPr>
        <b/>
        <u val="single"/>
        <sz val="16"/>
        <rFont val="TH SarabunPSK"/>
        <family val="2"/>
      </rPr>
      <t>...................................</t>
    </r>
  </si>
  <si>
    <t>รายได้จากการบริหารจัดการทรัพยากร และทรัพย์สิน</t>
  </si>
  <si>
    <r>
      <t xml:space="preserve">กิจกรรม/โครงการ 3 : </t>
    </r>
    <r>
      <rPr>
        <b/>
        <u val="single"/>
        <sz val="16"/>
        <rFont val="TH SarabunPSK"/>
        <family val="2"/>
      </rPr>
      <t>...................................</t>
    </r>
  </si>
  <si>
    <r>
      <t xml:space="preserve">กิจกรรม/โครงการ 4 : </t>
    </r>
    <r>
      <rPr>
        <b/>
        <u val="single"/>
        <sz val="16"/>
        <rFont val="TH SarabunPSK"/>
        <family val="2"/>
      </rPr>
      <t>...................................</t>
    </r>
  </si>
  <si>
    <t>เอกสารแนบ 4</t>
  </si>
  <si>
    <t>โครงการ/กิจกรรม</t>
  </si>
  <si>
    <t>เงินผลประโยชน์/ค่าสาธารณูปโภคที่คาดว่าจะได้รับ : .......บาท</t>
  </si>
  <si>
    <t>(ร่าง) ค่าเป้าหมาย
ของแผนหารายได้
จากแหล่งอื่น
(ปรับปรุงใหม่)</t>
  </si>
  <si>
    <t>ค่าเป้าหมาย
ของรายได้สุทธิ
จากแหล่งอื่น
(กำไร)</t>
  </si>
  <si>
    <t>(12)=(10)-(9)</t>
  </si>
  <si>
    <t>ปีงบประมาณ 2563</t>
  </si>
  <si>
    <t>(15)</t>
  </si>
  <si>
    <t>(16)</t>
  </si>
  <si>
    <t>(17)=(15)-(14)</t>
  </si>
  <si>
    <t>(22)=(20)-(19)</t>
  </si>
  <si>
    <t>คณะ/วิทยาลัย.................................................</t>
  </si>
  <si>
    <t>ประเภทงบประมาณ</t>
  </si>
  <si>
    <t>ประมาณการ</t>
  </si>
  <si>
    <t>รายรับจริง</t>
  </si>
  <si>
    <t>ส่วนต่าง</t>
  </si>
  <si>
    <t>ประมาณการรายรับ</t>
  </si>
  <si>
    <t>ก.</t>
  </si>
  <si>
    <t>เงินงบประมาณแผ่นดิน</t>
  </si>
  <si>
    <t>งบบุคลากร</t>
  </si>
  <si>
    <t>งบดำเนินงาน</t>
  </si>
  <si>
    <t>งบลงทุน (ครุภัณฑ์ และสิ่งก่อสร้าง)</t>
  </si>
  <si>
    <t>ข.</t>
  </si>
  <si>
    <t>เงินรายได้</t>
  </si>
  <si>
    <t>ค่าธรรมเนียมการศึกษา</t>
  </si>
  <si>
    <t xml:space="preserve">เงินผลประโยชน์จากการดำเนินงาน </t>
  </si>
  <si>
    <t xml:space="preserve"> - ค่าจำหน่ายผลิตภัณฑ์ของคณะ</t>
  </si>
  <si>
    <t xml:space="preserve"> - ค่าตรวจวิเคราะห์ต่างๆ</t>
  </si>
  <si>
    <t xml:space="preserve"> - ค่าเช่า</t>
  </si>
  <si>
    <t xml:space="preserve"> - ค่าจำหน่ายพัสดุคงเหลือ</t>
  </si>
  <si>
    <t xml:space="preserve"> - ค่า</t>
  </si>
  <si>
    <t>รายรับจากการวิจัยแห่งทุนภายนอก</t>
  </si>
  <si>
    <t>รายรับจากการบริการวิชาการแหล่งทุนภายนอก</t>
  </si>
  <si>
    <t>เงินบริจาคเพื่อเป็นทุนการศึกษา</t>
  </si>
  <si>
    <t>เงินบริจาคอื่นๆ/เงินสนับสนุนจากหน่วยงานภายนอกอื่นๆ</t>
  </si>
  <si>
    <t>เบี้ยปรับ ค่าปรับ ค่าสินไหมทดแทน ค่าชดเชย</t>
  </si>
  <si>
    <r>
      <rPr>
        <b/>
        <u val="single"/>
        <sz val="18"/>
        <color indexed="8"/>
        <rFont val="TH SarabunIT๙"/>
        <family val="2"/>
      </rPr>
      <t xml:space="preserve">ตารางที่ 5  </t>
    </r>
    <r>
      <rPr>
        <b/>
        <sz val="18"/>
        <color indexed="8"/>
        <rFont val="TH SarabunIT๙"/>
        <family val="2"/>
      </rPr>
      <t xml:space="preserve"> สรุปรายรับจริงและประมาณการรายรับ ประจำปีงบประมาณ พ.ศ. 2560-2564</t>
    </r>
  </si>
  <si>
    <t>เอกสารแนบ 5</t>
  </si>
  <si>
    <t>งบเงินอุดหนุน (วิจัย )</t>
  </si>
  <si>
    <t>งบรายจ่ายอื่น (บริการวิชาการ ทำนุบำรุงศิลปวัฒนธรรม)</t>
  </si>
  <si>
    <t xml:space="preserve">ประมาณการ
รายได้จาก
แหล่งอื่น
(46% ของรายได้ทั้งหมด)
</t>
  </si>
  <si>
    <t xml:space="preserve">ประมาณการ
ค่าธรรมเนียม
การศึกษา
(54% 
ของรายได้ทั้งหมด)
</t>
  </si>
  <si>
    <t xml:space="preserve">ประมาณการ
ค่าธรรมเนียม
การศึกษา
(53%ของรายได้ทั้งหมด)
</t>
  </si>
  <si>
    <t xml:space="preserve">ประมาณการ
รายได้จาก
แหล่งอื่น
(47% 
ของรายได้ทั้งหมด)
</t>
  </si>
  <si>
    <t xml:space="preserve">ประมาณการ
ค่าธรรมเนียม
การศึกษา
(52% ของรายได้ทั้งหมด)
</t>
  </si>
  <si>
    <t xml:space="preserve">ประมาณการ
รายได้จาก
แหล่งอื่น
(48% ของรายได้ทั้งหมด)
</t>
  </si>
  <si>
    <t xml:space="preserve">ประมาณการ
ค่าธรรมเนียม
การศึกษา
(50% ของรายได้ทั้งหมด)
</t>
  </si>
  <si>
    <t xml:space="preserve">ประมาณการ
รายได้จาก
แหล่งอื่น
(50% ของรายได้ทั้งหมด)
</t>
  </si>
  <si>
    <t>ตัวเลขของคอลัมภ์ที่ (5) มาจากผลรวม (ร่าง) ค่าเป้าหมายของแผนการหารายได้จากแหล่งอื่น จากตารางที่ 1</t>
  </si>
  <si>
    <t>ตัวเลขของคอลัมภ์ที่ (10) มาจากผลรวม (ร่าง) ค่าเป้าหมายของแผนการหารายได้จากแหล่งอื่น จากตารางที่ 1</t>
  </si>
  <si>
    <t>ตัวเลขของคอลัมภ์ที่ (6) มาจากผลรวมกำไรสุทธิจากตารางที่ 2</t>
  </si>
  <si>
    <t>ตัวเลขของคอลัมภ์ที่ (11) มาจากผลรวมกำไรสุทธิจากตารางที่ 2</t>
  </si>
  <si>
    <t>ตัวเลขของคอลัมภ์ที่ (15) มาจากผลรวม (ร่าง) ค่าเป้าหมายของแผนการหารายได้จากแหล่งอื่น จากตารางที่ 1</t>
  </si>
  <si>
    <t>ตัวเลขของคอลัมภ์ที่ (16) มาจากผลรวมกำไรสุทธิจากตารางที่ 2</t>
  </si>
  <si>
    <t>ตัวเลขของคอลัมภ์ที่ (20) มาจากผลรวม (ร่าง) ค่าเป้าหมายของแผนการหารายได้จากแหล่งอื่น จากตารางที่ 1</t>
  </si>
  <si>
    <t>ตัวเลขของคอลัมภ์ที่ (21) มาจากผลรวมกำไรสุทธิจากตารางที่ 2</t>
  </si>
  <si>
    <r>
      <rPr>
        <b/>
        <u val="single"/>
        <sz val="16"/>
        <color indexed="8"/>
        <rFont val="TH SarabunPSK"/>
        <family val="2"/>
      </rPr>
      <t xml:space="preserve">ตารางที่ 3  </t>
    </r>
    <r>
      <rPr>
        <b/>
        <sz val="16"/>
        <color indexed="8"/>
        <rFont val="TH SarabunPSK"/>
        <family val="2"/>
      </rPr>
      <t xml:space="preserve"> ภาพรวมสรุป (ร่าง) ค่าเป้าหมายแผนหารายได้จากแหล่งอื่น  คณะ/วิทยาลัย/สำนัก........................................</t>
    </r>
  </si>
  <si>
    <r>
      <t xml:space="preserve">เป้าหมายในการดำเนินงาน </t>
    </r>
    <r>
      <rPr>
        <b/>
        <sz val="14"/>
        <color indexed="8"/>
        <rFont val="TH SarabunPSK"/>
        <family val="2"/>
      </rPr>
      <t>(ตามมติที่ประชุมสภามหาวิทยาลัยครั้งที่ 5/2561 วันที่ 30 มิถุนายน 2561)</t>
    </r>
  </si>
  <si>
    <t>แผนการดำเนินงาน (ตามมติที่ประชุมสภามหาวิทยาลัยครั้งที่ 5/2561 วันที่ 30 มิถุนายน 2561)</t>
  </si>
  <si>
    <t>สำนักงานอธิการบดี</t>
  </si>
  <si>
    <t>สถานปฏิบัติการโรงแรมมหาวิทยาลัย</t>
  </si>
  <si>
    <t>โรงพิมพ์มหาวิทยาลัย</t>
  </si>
  <si>
    <t>ศิลปประยุกต์ฯ</t>
  </si>
  <si>
    <t>วิทยาลัยแพทยศาสตร์ฯ</t>
  </si>
  <si>
    <t>วิศวกรรม
ศาสตร์</t>
  </si>
  <si>
    <t>รวมงบประมาณ</t>
  </si>
  <si>
    <t>รวมงบประมาณทั้งสิ้น (1)+(2)+(3)+(4)+(5)+(6)+(7)+(8)</t>
  </si>
  <si>
    <t>วิทยาลัยแพทยศาสตร์
และการสาธารณสุข</t>
  </si>
  <si>
    <r>
      <t xml:space="preserve">เงินคงเหลือจากการดำเนินงาน  : </t>
    </r>
    <r>
      <rPr>
        <b/>
        <u val="single"/>
        <sz val="16"/>
        <rFont val="TH SarabunPSK"/>
        <family val="2"/>
      </rPr>
      <t>.......บาท</t>
    </r>
  </si>
  <si>
    <t>เงินคงเหลือจากการดำเนินงาน (1)+(2)+(3)+(4)+(5)+(6)+(7)+(8)</t>
  </si>
  <si>
    <t xml:space="preserve">รวมเงินคงเหลือจากการดำเนินงาน </t>
  </si>
  <si>
    <t xml:space="preserve">เงินคงเหลือจากการดำเนินงานสะสมทั้งสิ้น </t>
  </si>
  <si>
    <t>เอกสารประกอบการประชุมหมายเลข 3</t>
  </si>
  <si>
    <t>รวมทั้งสิ้น 
(บาท)</t>
  </si>
  <si>
    <t>เป้าหมายในการดำเนินงาน/
แผนการดำเนินงาน</t>
  </si>
  <si>
    <t>จำนวนค่าใช้จ่ายงบดำเนินงานที่ลดลงจากปีงบประมาณที่ผ่านมา (บาท)</t>
  </si>
  <si>
    <t>จำนวนค่าใช้จ่ายด้านบุคลากรที่ลดลงจากปีงบประมาณที่ผ่านมา (บาท)</t>
  </si>
  <si>
    <t>จำนวนค่าใช้จ่ายด้าน
ค่าไฟฟ้าที่ลดลงจากปีงบประมาณ
ที่ผ่านมา (บาท)</t>
  </si>
  <si>
    <t>รวม(บาท)</t>
  </si>
  <si>
    <t>จำนวนค่าใช้จ่าย
ด้านบุคลากรที่ลดลง
จากปีงบประมาณ
ที่ผ่านมา (บาท)</t>
  </si>
  <si>
    <t>จำนวนค่าใช้จ่ายด้าน
ค่าไฟฟ้าที่ลดลง
จากปีงบประมาณ
ที่ผ่านมา (บาท)</t>
  </si>
  <si>
    <t>จำนวนค่าใช้จ่าย
งบดำเนินงานที่ลดลง
จากปีงบประมาณ
ที่ผ่านมา (บาท)</t>
  </si>
  <si>
    <t>จำนวนค่าใช้จ่ายด้าน
ค่าไฟฟ้าที่ลดลงจากปีงบประมาณที่ผ่านมา
(บาท)</t>
  </si>
  <si>
    <t>จำนวนค่าใช้จ่ายงบดำเนินงานที่ลดลงจากปีงบประมาณที่ผ่านมา 
(บาท)</t>
  </si>
  <si>
    <t>ข้อมูลที่แสดงเป็นค่าใช้จ่ายที่เกิดขึ้นจริงในปีงบประมาณนี้</t>
  </si>
  <si>
    <t>สำนักงานอธิการบดี
(ข้อมูลจากรายงานบัญชี กองคลัง ณ สิ้นไตรมาส 2)</t>
  </si>
  <si>
    <t>รวมแผนในการดำเนินงานทั้ง 11 คณะ</t>
  </si>
  <si>
    <t>รวมผลการดำเนินงานทั้ง 11 คณะ</t>
  </si>
  <si>
    <r>
      <rPr>
        <b/>
        <u val="single"/>
        <sz val="16"/>
        <rFont val="TH SarabunPSK"/>
        <family val="2"/>
      </rPr>
      <t xml:space="preserve">ตารางที่ 5 </t>
    </r>
    <r>
      <rPr>
        <b/>
        <sz val="16"/>
        <rFont val="TH SarabunPSK"/>
        <family val="2"/>
      </rPr>
      <t xml:space="preserve"> สรุปข้อมูลการลดค่าใช้จ่ายจากกลยุทธ์การเงิน ยุทธ์ศาสตร์ที่ 3 การเพิ่มประสิทธิภาพการใช้จ่ายงบประมาณและลดรายจ่าย </t>
    </r>
  </si>
  <si>
    <t>ณ สิ้นไตรมาส 4 ประจำปีงบประมาณ พ.ศ. 2561</t>
  </si>
  <si>
    <t>มาตรการ</t>
  </si>
  <si>
    <t>เกษตร
ศาสตร์</t>
  </si>
  <si>
    <t>วิทยา
ศาสตร์</t>
  </si>
  <si>
    <t>เภสัช
ศาสตร์</t>
  </si>
  <si>
    <t>พยาบาล
ศาสตร์</t>
  </si>
  <si>
    <t>สำนัก
วิทยบริการ</t>
  </si>
  <si>
    <t>ศิลป
ศาสตร์</t>
  </si>
  <si>
    <t xml:space="preserve">ผลการดำเนินงานการหารายได้
จากแหล่งอื่น 
(ข้อมูลงบประมาณรวมทั้งสิ้น
จากตารางที่ 2)
</t>
  </si>
  <si>
    <t>ศิลป
ประยุกต์ฯ</t>
  </si>
  <si>
    <t xml:space="preserve">1. นำผลงานวิจัย และนวัตกรรมไปใช้ประโยชน์เชิงพาณิชย์
2. การหารายได้จากการขายทรัพย์สินทางปัญญาจากผลงานวิจัย
</t>
  </si>
  <si>
    <t>1. จัดหลักสูตรฝึกอบรมระยะสั้น
2. การให้บริการวิชาการตามความต้องการของหน่วยงานภายนอก
3. การเป็นที่ปรึกษาโครงการให้กับหน่วยงานภายนอก</t>
  </si>
  <si>
    <t>1. เพิ่มรายได้จากการบริหารจัดการทรัพยากร ทรัพย์สิน</t>
  </si>
  <si>
    <t>1. การหารายได้จากสนามกีฬา
2. การหารายได้จากโรงแรม
3. การหารายได้จากศูนย์ประชุมอาคารเฉลิมพระเกียรติ 7 รอบ พระชนมพรรษา
4. การเพิ่มรายได้จากผลผลิตของคณะและมหาวิทยาลัย (ผลผลิตที่มาจากการเรียนการสอน)
5. การเพิ่มรายได้จากผลผลิตของคณะ และมหาวิทยาลัย (สิ่งของหรือผลิตภัณฑ์ที่หน่วยงานผลิตเพื่อจำหน่ายโดยเฉพาะ และมิได้มาจากผลผลิตจากการเรียนการสอน)
6. การเพิ่มรายได้จากการเช่าพื้นที่
7. การเพิ่มรายได้จากการใช้สิทธิในลิขสิทธิ์ของมหาวิทยาลัย</t>
  </si>
  <si>
    <t>สำนักงาน
บริหารทรัพย์สินฯ</t>
  </si>
  <si>
    <t>สำนักคอมพิวเตอร์ฯ</t>
  </si>
  <si>
    <t>สถานปฏิบัติการ
โรงแรม
มหาวิทยาลัย</t>
  </si>
  <si>
    <t>สำนักงาน
อธิการบดี</t>
  </si>
  <si>
    <t>สำนักงานบริหารทรัพย์สินฯ</t>
  </si>
  <si>
    <t>กลยุทธ์</t>
  </si>
  <si>
    <t xml:space="preserve">1. ออกระเบียบ หลักเกณฑ์ วิธีการและเงื่อนไขในการจัดสรรงบประมาณที่สอดคล้องกับพันธกิจและยุทธศาสตร์ของมหาวิทยาลัย
2. การจัดสรรงบประมาณสอดคล้องกับพันธกิจและยุทธศาสตร์ของมหาวิทยาลัย </t>
  </si>
  <si>
    <t>2. พัฒนาระบบ และกลไกการบริหารงบประมาณและการเงินอย่างมีประสิทธิภาพ มีความโปร่งใสและตรวจสอบได้</t>
  </si>
  <si>
    <t>1. พัฒนาระบบ และกลไกการจัดสรรงบประมาณที่สอดคล้องกับพันธกิจและยุทธศาสตร์ของมหาวิทยาลัย</t>
  </si>
  <si>
    <t xml:space="preserve">1. เร่งรัดการใช้จ่ายรายจ่ายประจำให้เป็นไปตามมาตรการเพิ่มประสิทธิภาพการใช้จ่ายงบประมาณโดยคำนึงถึงประโยชน์ของทางราชการและระยะเวลาที่กำหนด
2. เร่งรัดการก่อหนี้ผูกพันสำหรับรายจ่ายงบลงทุนเพื่อให้ผลการเบิกจ่ายเป็นไปตามมาตรการเพิ่มประสิทธิภาพการใช้จ่ายงบประมาณ
3. การจัดทำรายงานทางการเงินและบัญชีทุกรายไตรมาส ทุกสิ้นปีงบประมาณ และมีการตรวจสอบบัญชี ของคณะ/วิทยาลัย/สำนัก
</t>
  </si>
  <si>
    <t>3.  พัฒนาระบบ และกลไกการการควบคุมติดตามการใช้จ่ายงบประมาณและการเงิน</t>
  </si>
  <si>
    <t xml:space="preserve">1. ปรับปรุงระบบเทคโนโลยีสารสนเทศและฐานข้อมูลทางการเงิน (UBUFMIS) เพื่อการบริหารงบประมาณและการเงิน และการวิเคราะห์ข้อมูลเพื่อการตัดสินใจในทางบริหารได้
2. ปรับปรุงกฎระเบียบที่เกี่ยวข้องกับการเงินให้มีประสิทธิภาพ โปร่งใส ตรวจสอบได้ สอดคล้องกับการดำเนินงาน และดำเนินงานได้อย่างคล่องตัว
3. การกำหนดนโยบายและหลักเกณฑ์เพื่อรักษาวินัยด้านงบประมาณและการคลัง </t>
  </si>
  <si>
    <t>1. ปรับปรุงระบบเทคโนโลยีสารสนเทศและฐานข้อมูลทางการเงิน (UBUFMIS) เพื่อการบริหารงบประมาณและการเงิน และการวิเคราะห์ข้อมูลเพื่อการตัดสินใจในทางบริหารได้
2. ปรับปรุงกลไกการบริหารงบประมาณ และการรักษาวินัยด้านงบประมาณและการคลัง</t>
  </si>
  <si>
    <t>1. กำหนดนโยบายเร่งรัดการเบิกจ่าย เพื่อกำกับและติดตามการใช้จ่ายงบประมาณ</t>
  </si>
  <si>
    <t>1. สร้างรายได้จากการดำเนินงานตามพันธกิจของมหาวิทยาลัย</t>
  </si>
  <si>
    <t>1. การสร้างรายได้จากการจัดการศึกษา</t>
  </si>
  <si>
    <t>2. จัดกิจกรรมพิเศษเพื่อหารายได้โดยศิษย์เก่า และแหล่งทุนบริจาคอื่นๆ</t>
  </si>
  <si>
    <t>3. เพิ่มรายได้จากการจัดการวิจัยและทรัพย์สินทางปัญญา</t>
  </si>
  <si>
    <t>3. การหาทุนวิจัยจากแหล่งวิจัยภายนอก
4. สร้างความร่วมมือด้านวิจัยกับภาคเอกชน</t>
  </si>
  <si>
    <t>4. การหารายได้จากการบริการวิชาการ</t>
  </si>
  <si>
    <t>4. การให้บริการของศูนย์เครื่องมือวิทยาศาสตร์
5. จัดตั้งศูนย์ทดสอบมาตรฐานวิชาชีพ
6. การให้บริการของหน่วยทดสอบมาตรฐานการศึกษาขั้นพื้นฐาน
7. การตรวจวิเคราะห์มาตรฐาน</t>
  </si>
  <si>
    <t>8. การหารายได้จากการให้บริการทางการแพทย์</t>
  </si>
  <si>
    <t xml:space="preserve">2. เพิ่มรายได้จากการบริหารจัดการทรัพยากร ทรัพย์สิน และการดำเนินงานด้านต่างๆ </t>
  </si>
  <si>
    <t>จำนวนเงินรายได้จากการบริหารจัดการหลักสูตร Non Degree หรือหลักสูตรรูปแบบใหม่ (บาท)</t>
  </si>
  <si>
    <t>รายได้จากการรับบริจาคและการจัดกิจกรรมเพื่อหารายได้ (บาท)</t>
  </si>
  <si>
    <t>จำนวนเงินรายได้จากการใช้ประโยชน์ผลงานวิจัยหรือทรัพย์สินทางปัญญาจากผลงานวิจัย (บาท)</t>
  </si>
  <si>
    <t>จำนวนเงินจากแหล่งทุนวิจัยภายนอก (บาท)</t>
  </si>
  <si>
    <t>จำนวนเงินรายได้จากการให้บริการวิชาการ (บาท)</t>
  </si>
  <si>
    <t>รายได้ของศูนย์ทดสอบ และศูนย์เครื่องมือต่างๆ (บาท)</t>
  </si>
  <si>
    <t>1. การระดมทุนจากศิษย์เก่า
2. การจัดกิจกรรมพิเศษเพื่อหารายได้โดยศิษย์เก่า
3. การระดมเงินบริจาคจากแหล่งอื่น รวมทั้งทุนการศึกษาจากหน่วยงานภายนอก</t>
  </si>
  <si>
    <t>1. การรับนักศึกษาให้ได้ตามแผนการรับ
2. การเพิ่มอัตราการคงอยู่ของนักศึกษา
3. การบริหารจัดการลูกหนี้ค้างชำระ
4. การรับนักศึกษาต่างชาติ</t>
  </si>
  <si>
    <t>5. การเปิดหลักสูตรสำหรับวัยทำงาน
6. การเปิดหลักสูตรที่ใช้การจัดการศึกษาแบบดิจิทัล
7. เปิดหลักสูตรตามกระทรวงศึกษาธิการกำหนด (หลักสูตรพันธุ์ใหม่)</t>
  </si>
  <si>
    <t>งบประมาณที่ได้รับ  : .......บาท</t>
  </si>
  <si>
    <t xml:space="preserve">1. การจัดการสำนักงานด้วยระบบสำนักงานอัตโนมัติ (Office Automation)
2. กำหนดนโยบายในการใช้ทรัพยากรร่วมกันอย่างมีประสิทธิภาพ
3. ส่งเสริมการใช้ทรัพยากรอย่างประหยัด
</t>
  </si>
  <si>
    <t>4. ชะลอการเปิดหลักสูตรที่รับนักศึกษาไม่ได้ตามแผนการรับ
5. กำหนดนโยบายในการใช้ทรัพยากรร่วมกันอย่างประหยัด</t>
  </si>
  <si>
    <t>6. กำหนดมาตรการในการประหยัดพลังงานและควบคุมค่าสาธารณูปโภค</t>
  </si>
  <si>
    <t xml:space="preserve">1) การรวมศูนย์ทรัพยากรบุคคล
2) การเปิดหลักสูตรที่รับนักศึกษาไม่ได้ตามแผนการรับ
3) การปรับโครงสร้างองค์กร
</t>
  </si>
  <si>
    <t>1) รณรงค์การสร้างจิตสำนึกในการประหยัดพลังงาน
2) กำหนดมาตรการในการควบคุมค่าสาธารณูปโภค
3) รณรงค์ใช้ระบบ Solar cell และพลังงานทดแทน
4) การเปลี่ยนหลอดไฟจากหลอดฟลูออเรสเซนต์เป็นแบบ LED
5) การเปลี่ยนเครื่องปรับอากาศเป็น Inverter</t>
  </si>
  <si>
    <t>1 )พัฒนาระบบเอกสารอิเล็กทรอนิกส์ และการประชุมอิเล็กทรอนิกส์
2) พัฒนาระบบการประชุมอิเล็กทรอนิกส์
3) รณรงค์การสร้างจิตสำนึกในการประหยัดทรัพยากรสิ้นเปลือง
4) กำหนดมาตรการในการควบคุมการบริหารวัสดุสิ้นเปลือง
5) การรวมศูนย์รถยนต์
6) การรวมศูนย์เครื่องพิมพ์</t>
  </si>
  <si>
    <t>เงินคงเหลือจากการดำเนินงาน
(ข้อมูลจากตารางที่ 2)</t>
  </si>
  <si>
    <r>
      <t xml:space="preserve">ทุนวิจัยที่ได้รับ   : </t>
    </r>
    <r>
      <rPr>
        <b/>
        <u val="single"/>
        <sz val="16"/>
        <rFont val="TH SarabunPSK"/>
        <family val="2"/>
      </rPr>
      <t>.......บาท</t>
    </r>
  </si>
  <si>
    <t>1. ออกระเบียบ หลักเกณฑ์ วิธีการและเงื่อนไขในการจัดสรรงบประมาณที่สอดคล้องกับพันธกิจและยุทธศาสตร์ของมหาวิทยาลัย</t>
  </si>
  <si>
    <t>หมายเหตุ :</t>
  </si>
  <si>
    <t>2.  จำนวนค่าใช้จ่ายด้านบุคลากร</t>
  </si>
  <si>
    <t>1.  จำนวนค่าใช้จ่ายงบดำเนินงาน</t>
  </si>
  <si>
    <t>3.  จำนวนค่าใช้จ่ายด้านค่าไฟฟ้า</t>
  </si>
  <si>
    <t>4.  จำนวนหน่วยการใช้ไฟฟ้า</t>
  </si>
  <si>
    <t>จำนวนเงินรายได้จากโรงพยาบาล (บาท)</t>
  </si>
  <si>
    <t>เงินรายได้จากค่าธรรมเนียมการศึกษา เมื่อเทียบกับรายได้ทั้งหมด (บาท)</t>
  </si>
  <si>
    <t>จำนวนเงินรายได้จากการบริหารทรัพยากร และการดำเนินงานด้านต่างๆ ของมหาวิทยาลัยจากปีที่ผ่านมา (บาท)</t>
  </si>
  <si>
    <r>
      <rPr>
        <b/>
        <u val="single"/>
        <sz val="18"/>
        <color indexed="8"/>
        <rFont val="TH SarabunPSK"/>
        <family val="2"/>
      </rPr>
      <t>ตารางที่ 1</t>
    </r>
    <r>
      <rPr>
        <b/>
        <sz val="18"/>
        <color indexed="8"/>
        <rFont val="TH SarabunPSK"/>
        <family val="2"/>
      </rPr>
      <t xml:space="preserve">   รายงานผลการดำเนินงานประเด็นยุทธศาสตร์ที่ 1 การหารายได้เพื่อการมีเสถียรภาพทางการเงิน ประจำปีงบประมาณ พ.ศ. 2562 ณ สิ้นไตรมาส 2 (1 ตุลาคม - 31 มีนาคม 2562)</t>
    </r>
  </si>
  <si>
    <t>คณะ/หน่วยงาน</t>
  </si>
  <si>
    <t>ลดค่าใช้จ่าย
ด้านการประหยัด
พลังงาน</t>
  </si>
  <si>
    <t>ลดค่าใช้จ่าย
ด้านการประหยัด
งบดำเนินงาน</t>
  </si>
  <si>
    <t>ลดค่าใช้จ่าย
ด้านบุคคากร</t>
  </si>
  <si>
    <t>รวมค่าใช้จ่าย
ที่ประหยัดได้
ทั้ง 3 ด้าน</t>
  </si>
  <si>
    <t>หมายเหตุ</t>
  </si>
  <si>
    <t>(6)= (3)+(4)+(5)</t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</si>
  <si>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ดำเนินการดังนี้
.............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 xml:space="preserve">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</si>
  <si>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>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</si>
  <si>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>ด้านบุคคลากร</t>
    </r>
    <r>
      <rPr>
        <sz val="14"/>
        <color indexed="8"/>
        <rFont val="TH SarabunPSK"/>
        <family val="2"/>
      </rPr>
      <t xml:space="preserve"> 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</si>
  <si>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 ดำเนินการดังนี้
............</t>
    </r>
    <r>
      <rPr>
        <u val="single"/>
        <sz val="14"/>
        <color indexed="8"/>
        <rFont val="TH SarabunPSK"/>
        <family val="2"/>
      </rPr>
      <t xml:space="preserve">
ด้านบุคคลากร</t>
    </r>
    <r>
      <rPr>
        <sz val="14"/>
        <color indexed="8"/>
        <rFont val="TH SarabunPSK"/>
        <family val="2"/>
      </rPr>
      <t xml:space="preserve"> 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</si>
  <si>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วิธีการดำเนินงาน 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การดำเนินงาน ดังนี้
............
</t>
    </r>
    <r>
      <rPr>
        <u val="single"/>
        <sz val="14"/>
        <color indexed="8"/>
        <rFont val="TH SarabunPSK"/>
        <family val="2"/>
      </rPr>
      <t>ด้านบุคลากร</t>
    </r>
    <r>
      <rPr>
        <sz val="14"/>
        <color indexed="8"/>
        <rFont val="TH SarabunPSK"/>
        <family val="2"/>
      </rPr>
      <t xml:space="preserve">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</si>
  <si>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 xml:space="preserve">  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</si>
  <si>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ดำเนินการดังนี้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</t>
    </r>
    <r>
      <rPr>
        <u val="single"/>
        <sz val="14"/>
        <color indexed="8"/>
        <rFont val="TH SarabunPSK"/>
        <family val="2"/>
      </rPr>
      <t>ด้านบุคคลากร</t>
    </r>
    <r>
      <rPr>
        <sz val="14"/>
        <color indexed="8"/>
        <rFont val="TH SarabunPSK"/>
        <family val="2"/>
      </rPr>
      <t xml:space="preserve">   ดำเนินการดังนี้</t>
    </r>
  </si>
  <si>
    <t>ศิลปประยุกต์
และสถาปัตยกรรมศาสตร์</t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</si>
  <si>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ดำเนินการดังนี้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</t>
    </r>
    <r>
      <rPr>
        <b/>
        <sz val="14"/>
        <color indexed="8"/>
        <rFont val="TH SarabunPSK"/>
        <family val="2"/>
      </rPr>
      <t>ดำเนินการดังนี้</t>
    </r>
    <r>
      <rPr>
        <sz val="14"/>
        <color indexed="8"/>
        <rFont val="TH SarabunPSK"/>
        <family val="2"/>
      </rPr>
      <t xml:space="preserve">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 xml:space="preserve"> ดำเนินการดังนี้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</si>
  <si>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 ดำเนินการดังนี้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  ดำเนินการดังนี้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 xml:space="preserve"> ดำเนินการดังนี้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</si>
  <si>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 ดำเนินการดังนี้
............</t>
    </r>
    <r>
      <rPr>
        <b/>
        <sz val="14"/>
        <color indexed="8"/>
        <rFont val="TH SarabunPSK"/>
        <family val="2"/>
      </rPr>
      <t xml:space="preserve">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 xml:space="preserve"> 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</si>
  <si>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>ด้านบุคลากร</t>
    </r>
    <r>
      <rPr>
        <sz val="14"/>
        <color indexed="8"/>
        <rFont val="TH SarabunPSK"/>
        <family val="2"/>
      </rPr>
      <t xml:space="preserve">   ดำเนินการดังนี้
............</t>
    </r>
  </si>
  <si>
    <r>
      <rPr>
        <u val="single"/>
        <sz val="14"/>
        <color indexed="8"/>
        <rFont val="TH SarabunPSK"/>
        <family val="2"/>
      </rPr>
      <t xml:space="preserve">ด้านการประหยัดพลังงาน 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 xml:space="preserve">ด้านบุคลากร </t>
    </r>
    <r>
      <rPr>
        <sz val="14"/>
        <color indexed="8"/>
        <rFont val="TH SarabunPSK"/>
        <family val="2"/>
      </rPr>
      <t xml:space="preserve"> 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</si>
  <si>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 ดำเนินการดังนี้
............
</t>
    </r>
    <r>
      <rPr>
        <u val="single"/>
        <sz val="14"/>
        <color indexed="8"/>
        <rFont val="TH SarabunPSK"/>
        <family val="2"/>
      </rPr>
      <t>ด้านบุคลากร</t>
    </r>
    <r>
      <rPr>
        <sz val="14"/>
        <color indexed="8"/>
        <rFont val="TH SarabunPSK"/>
        <family val="2"/>
      </rPr>
      <t xml:space="preserve"> 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</si>
  <si>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>ด้านบุคลากร</t>
    </r>
    <r>
      <rPr>
        <sz val="14"/>
        <color indexed="8"/>
        <rFont val="TH SarabunPSK"/>
        <family val="2"/>
      </rPr>
      <t xml:space="preserve">   ดำเนินการดังนี้
............</t>
    </r>
  </si>
  <si>
    <t>สำนักงานบริหารทรัพย์สิน
และสิทธิประโยชน์</t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</si>
  <si>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 xml:space="preserve"> 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</si>
  <si>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 ดำเนินการดังนี้
............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 xml:space="preserve">  ดำเนินการดังนี้
............</t>
    </r>
  </si>
  <si>
    <r>
      <rPr>
        <u val="single"/>
        <sz val="14"/>
        <color indexed="8"/>
        <rFont val="TH SarabunPSK"/>
        <family val="2"/>
      </rPr>
      <t>ด้านการประหยัดพลังงาน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>ด้านการประหยัดงบดำเนินงาน</t>
    </r>
    <r>
      <rPr>
        <sz val="14"/>
        <color indexed="8"/>
        <rFont val="TH SarabunPSK"/>
        <family val="2"/>
      </rPr>
      <t xml:space="preserve">  ดำเนินการดังนี้
............
</t>
    </r>
    <r>
      <rPr>
        <u val="single"/>
        <sz val="14"/>
        <color indexed="8"/>
        <rFont val="TH SarabunPSK"/>
        <family val="2"/>
      </rPr>
      <t xml:space="preserve">ด้านบุคคลากร </t>
    </r>
    <r>
      <rPr>
        <sz val="14"/>
        <color indexed="8"/>
        <rFont val="TH SarabunPSK"/>
        <family val="2"/>
      </rPr>
      <t xml:space="preserve">  ดำเนินการดังนี้
............</t>
    </r>
  </si>
  <si>
    <t>รวมค่าใช้จ่ายที่ลดได้</t>
  </si>
  <si>
    <t>คณะ/วิทยาลัย/สำนัก</t>
  </si>
  <si>
    <t>ด้านการประหยัดพลังงาน</t>
  </si>
  <si>
    <r>
      <t xml:space="preserve">กิจกรรม/โครงการ 1 : </t>
    </r>
    <r>
      <rPr>
        <b/>
        <u val="single"/>
        <sz val="16"/>
        <rFont val="TH SarabunPSK"/>
        <family val="2"/>
      </rPr>
      <t>......................................................................</t>
    </r>
  </si>
  <si>
    <r>
      <t xml:space="preserve">วิธีการดำเนินงาน  : </t>
    </r>
    <r>
      <rPr>
        <u val="single"/>
        <sz val="16"/>
        <rFont val="TH SarabunPSK"/>
        <family val="2"/>
      </rPr>
      <t>..............................................
1.).............................................................................
2.).............................................................................
3.).............................................................................</t>
    </r>
  </si>
  <si>
    <r>
      <t xml:space="preserve">งบประมาณที่ประหยัดได้ : </t>
    </r>
    <r>
      <rPr>
        <b/>
        <u val="single"/>
        <sz val="16"/>
        <rFont val="TH SarabunPSK"/>
        <family val="2"/>
      </rPr>
      <t>.......................บาท</t>
    </r>
  </si>
  <si>
    <t>รวมงบประมาณที่ประหยัดด้านพลังงาน</t>
  </si>
  <si>
    <t>ด้านประหยัดงบดำเนินงาน</t>
  </si>
  <si>
    <t>รวมงบประมาณที่ประหยัดด้านงบดำเนินงาน</t>
  </si>
  <si>
    <t>รวมงบประมาณที่ประหยัดด้านบุคลากร</t>
  </si>
  <si>
    <t>เอกสารแนบ 6</t>
  </si>
  <si>
    <t>ปีงบประมาณ 2562  (ณ สิ้นไตรมาส 2)</t>
  </si>
  <si>
    <t xml:space="preserve">หมายเหตุ : </t>
  </si>
  <si>
    <t>ด้านบุคคลากร</t>
  </si>
  <si>
    <t>แพทย
ศาสตร์ฯ</t>
  </si>
  <si>
    <t>บริหาร
ศาสตร์</t>
  </si>
  <si>
    <t>รัฐ
ศาสตร์</t>
  </si>
  <si>
    <t>นิติ
ศาสตร์</t>
  </si>
  <si>
    <t>ผลการดำเนินงานปีงบประมาณ 
พ.ศ. 2561</t>
  </si>
  <si>
    <t>สถานปฏิบัติการโรงแรมฯ</t>
  </si>
  <si>
    <t xml:space="preserve">ร้อยละการจัดสรรงบประมาณที่สามารถดำเนินงานได้ตามเป้าหมายที่กำหนด </t>
  </si>
  <si>
    <t>ร้อยละการเบิกจ่ายงบประมาณแผ่นดินเป็นไปตามเป้าหมายที่กำหนด</t>
  </si>
  <si>
    <t>ร้อยละของโครงการที่ดำเนินการเบิกจ่ายงบประมาณเงินรายได้ตามระยะเวลาที่กำหนด</t>
  </si>
  <si>
    <r>
      <t xml:space="preserve">2. </t>
    </r>
    <r>
      <rPr>
        <u val="single"/>
        <sz val="14"/>
        <color indexed="8"/>
        <rFont val="TH SarabunPSK"/>
        <family val="2"/>
      </rPr>
      <t>การประหยัดงบดำเนินงาน</t>
    </r>
    <r>
      <rPr>
        <sz val="14"/>
        <color indexed="8"/>
        <rFont val="TH SarabunPSK"/>
        <family val="2"/>
      </rPr>
      <t xml:space="preserve"> เทียบจาก</t>
    </r>
    <r>
      <rPr>
        <u val="single"/>
        <sz val="14"/>
        <color indexed="8"/>
        <rFont val="TH SarabunPSK"/>
        <family val="2"/>
      </rPr>
      <t>ไตรมาสปีปัจจุบัน</t>
    </r>
    <r>
      <rPr>
        <sz val="14"/>
        <color indexed="8"/>
        <rFont val="TH SarabunPSK"/>
        <family val="2"/>
      </rPr>
      <t xml:space="preserve"> กับ </t>
    </r>
    <r>
      <rPr>
        <u val="single"/>
        <sz val="14"/>
        <color indexed="8"/>
        <rFont val="TH SarabunPSK"/>
        <family val="2"/>
      </rPr>
      <t>ปีที่ผ่านมา</t>
    </r>
  </si>
  <si>
    <r>
      <t>1. ลดค่าใช้จ่ายด้านการประหยัดพลังงาน  ใช้ข้อมูลจากสำนักงานบริหารกายภาพและสิ่งแวดล้อม โดยเทียบจาก</t>
    </r>
    <r>
      <rPr>
        <u val="single"/>
        <sz val="14"/>
        <color indexed="8"/>
        <rFont val="TH SarabunPSK"/>
        <family val="2"/>
      </rPr>
      <t>ไตรมาสปีปัจจุบัน</t>
    </r>
    <r>
      <rPr>
        <sz val="14"/>
        <color indexed="8"/>
        <rFont val="TH SarabunPSK"/>
        <family val="2"/>
      </rPr>
      <t xml:space="preserve"> กับ </t>
    </r>
    <r>
      <rPr>
        <u val="single"/>
        <sz val="14"/>
        <color indexed="8"/>
        <rFont val="TH SarabunPSK"/>
        <family val="2"/>
      </rPr>
      <t>ปีที่ผ่านมา</t>
    </r>
  </si>
  <si>
    <t>3. การลดค่าใช้จ่ายด้านบุคคลากร ไม่นับรวมการปรับหมวดการจ้างพนักงานมหาวิทยาลัย</t>
  </si>
  <si>
    <t>จำนวนหน่วยการใช้ไฟฟ้า
(กิโลวัตต์ชั่วโมง)</t>
  </si>
  <si>
    <t>พันธกิจ/คณะ/หน่วยงาน</t>
  </si>
  <si>
    <t>สำนักวิทย 
บริการ</t>
  </si>
  <si>
    <t>สำนักงานบริหารทรัพย์สินและสิทธิประโยชน์</t>
  </si>
  <si>
    <t>สถานปฏิบัติการโรงแรม</t>
  </si>
  <si>
    <t>พันธกิจด้านการผลิตบัณฑิตหลักสูตรปกติ</t>
  </si>
  <si>
    <r>
      <rPr>
        <b/>
        <u val="single"/>
        <sz val="12"/>
        <rFont val="TH SarabunPSK"/>
        <family val="2"/>
      </rPr>
      <t>ส่วนต่างของแผนการหารายได้จากแหล่งอื่น</t>
    </r>
    <r>
      <rPr>
        <b/>
        <sz val="12"/>
        <rFont val="TH SarabunPSK"/>
        <family val="2"/>
      </rPr>
      <t>กับ</t>
    </r>
    <r>
      <rPr>
        <b/>
        <u val="single"/>
        <sz val="12"/>
        <rFont val="TH SarabunPSK"/>
        <family val="2"/>
      </rPr>
      <t>ผลรวมของผลการดำเนินงานหารายได้จากแหล่งอื่น</t>
    </r>
    <r>
      <rPr>
        <b/>
        <sz val="12"/>
        <rFont val="TH SarabunPSK"/>
        <family val="2"/>
      </rPr>
      <t xml:space="preserve">
(C)=(B)-(A) </t>
    </r>
  </si>
  <si>
    <t>พันธกิจด้านการผลิตบัณฑิตหลักสูตรรูปแบบใหม่</t>
  </si>
  <si>
    <t>พันธกิจด้านงานวิจัย</t>
  </si>
  <si>
    <t>พันธกิจบริการวิชาการ</t>
  </si>
  <si>
    <t>การหารายได้จากแหล่งอื่นๆ</t>
  </si>
  <si>
    <t>จำนวนค่าใช้จ่ายงบดำเนินงาน
(บาท)</t>
  </si>
  <si>
    <t>จำนวนค่าใช้จ่ายด้านบุคลากร
(บาท)</t>
  </si>
  <si>
    <t>จำนวนค่าใช้จ่ายด้านค่าไฟฟ้า
(บาท)</t>
  </si>
  <si>
    <t>ค่าเป้าหมาย</t>
  </si>
  <si>
    <t>ลดลง 5.5 ล้านบาท</t>
  </si>
  <si>
    <t>ลดลงร้อยละ 5</t>
  </si>
  <si>
    <t>ลดลงร้อยละ 2</t>
  </si>
  <si>
    <t>ค่า
เป้าหมาย</t>
  </si>
  <si>
    <r>
      <rPr>
        <b/>
        <sz val="12"/>
        <rFont val="TH SarabunPSK"/>
        <family val="2"/>
      </rPr>
      <t xml:space="preserve">(1) </t>
    </r>
    <r>
      <rPr>
        <sz val="12"/>
        <rFont val="TH SarabunPSK"/>
        <family val="2"/>
      </rPr>
      <t xml:space="preserve">จำนวนเงินรายได้จากการบริหารจัดการหลักสูตร Non Degree หรือหลักสูตรรูปแบบใหม่ </t>
    </r>
    <r>
      <rPr>
        <b/>
        <sz val="12"/>
        <rFont val="TH SarabunPSK"/>
        <family val="2"/>
      </rPr>
      <t>(สิ้นไตรมาส 2 : 1 ตุลาคม - 31 มีนาคม 2563)</t>
    </r>
  </si>
  <si>
    <r>
      <rPr>
        <b/>
        <sz val="12"/>
        <rFont val="TH SarabunPSK"/>
        <family val="2"/>
      </rPr>
      <t xml:space="preserve">(2) </t>
    </r>
    <r>
      <rPr>
        <sz val="12"/>
        <rFont val="TH SarabunPSK"/>
        <family val="2"/>
      </rPr>
      <t xml:space="preserve">จำนวนเงินรายได้จากการใช้ประโยชน์ผลงานวิจัยหรือทรัพย์สินทางปัญญาจากผลงานวิจัย 
</t>
    </r>
    <r>
      <rPr>
        <b/>
        <sz val="12"/>
        <rFont val="TH SarabunPSK"/>
        <family val="2"/>
      </rPr>
      <t>(สิ้นไตรมาส 2 : 1 ตุลาคม - 31 มีนาคม 2563)</t>
    </r>
  </si>
  <si>
    <r>
      <rPr>
        <b/>
        <sz val="12"/>
        <rFont val="TH SarabunPSK"/>
        <family val="2"/>
      </rPr>
      <t xml:space="preserve">(3) </t>
    </r>
    <r>
      <rPr>
        <sz val="12"/>
        <rFont val="TH SarabunPSK"/>
        <family val="2"/>
      </rPr>
      <t>จำนวนเงินจากแหล่งทุนวิจัยภายนอก</t>
    </r>
    <r>
      <rPr>
        <b/>
        <sz val="12"/>
        <rFont val="TH SarabunPSK"/>
        <family val="2"/>
      </rPr>
      <t xml:space="preserve"> 
(สิ้นไตรมาส 2 : 1 ตุลาคม - 31 มีนาคม 2563)</t>
    </r>
  </si>
  <si>
    <r>
      <rPr>
        <b/>
        <sz val="12"/>
        <rFont val="TH SarabunPSK"/>
        <family val="2"/>
      </rPr>
      <t xml:space="preserve">(4) </t>
    </r>
    <r>
      <rPr>
        <sz val="12"/>
        <rFont val="TH SarabunPSK"/>
        <family val="2"/>
      </rPr>
      <t xml:space="preserve">จำนวนเงินรายได้จากการให้บริการวิชาการ  
</t>
    </r>
    <r>
      <rPr>
        <b/>
        <sz val="12"/>
        <rFont val="TH SarabunPSK"/>
        <family val="2"/>
      </rPr>
      <t>(สิ้นไตรมาส 2 : 1 ตุลาคม - 31 มีนาคม 2563)</t>
    </r>
  </si>
  <si>
    <r>
      <rPr>
        <b/>
        <sz val="12"/>
        <rFont val="TH SarabunPSK"/>
        <family val="2"/>
      </rPr>
      <t xml:space="preserve">(5) </t>
    </r>
    <r>
      <rPr>
        <sz val="12"/>
        <rFont val="TH SarabunPSK"/>
        <family val="2"/>
      </rPr>
      <t xml:space="preserve">รายได้ของศูนย์ทดสอบ และศูนย์เครื่องมือต่างๆ 
</t>
    </r>
    <r>
      <rPr>
        <b/>
        <sz val="12"/>
        <rFont val="TH SarabunPSK"/>
        <family val="2"/>
      </rPr>
      <t>(สิ้นไตรมาส 2 : 1 ตุลาคม - 31 มีนาคม 2563)</t>
    </r>
  </si>
  <si>
    <r>
      <rPr>
        <b/>
        <sz val="12"/>
        <rFont val="TH SarabunPSK"/>
        <family val="2"/>
      </rPr>
      <t>(7)</t>
    </r>
    <r>
      <rPr>
        <sz val="12"/>
        <rFont val="TH SarabunPSK"/>
        <family val="2"/>
      </rPr>
      <t xml:space="preserve"> จำนวนเงินรายได้จากการบริหารทรัพยากร และการดำเนินงานด้านต่างๆ ของมหาวิทยาลัยจากปีที่ผ่าน
</t>
    </r>
    <r>
      <rPr>
        <b/>
        <sz val="12"/>
        <rFont val="TH SarabunPSK"/>
        <family val="2"/>
      </rPr>
      <t>(สิ้นไตรมาส 2 : 1 ตุลาคม - 31 มีนาคม 2563)</t>
    </r>
  </si>
  <si>
    <r>
      <rPr>
        <b/>
        <sz val="12"/>
        <rFont val="TH SarabunPSK"/>
        <family val="2"/>
      </rPr>
      <t>(8)</t>
    </r>
    <r>
      <rPr>
        <sz val="12"/>
        <rFont val="TH SarabunPSK"/>
        <family val="2"/>
      </rPr>
      <t xml:space="preserve"> รายได้จากการรับบริจาคและการจัดกิจกรรมเพื่อหารายได้ </t>
    </r>
    <r>
      <rPr>
        <b/>
        <sz val="12"/>
        <rFont val="TH SarabunPSK"/>
        <family val="2"/>
      </rPr>
      <t xml:space="preserve">
(สิ้นไตรมาส 2 : 1 ตุลาคม - 31 มีนาคม 2563)</t>
    </r>
  </si>
  <si>
    <r>
      <rPr>
        <b/>
        <sz val="12"/>
        <rFont val="TH SarabunPSK"/>
        <family val="2"/>
      </rPr>
      <t>(6)</t>
    </r>
    <r>
      <rPr>
        <sz val="12"/>
        <rFont val="TH SarabunPSK"/>
        <family val="2"/>
      </rPr>
      <t xml:space="preserve"> จำนวนเงินรายได้จากโรงพยาบาล (สิ้นไตรมาส 2 : 1 ตุลาคม - 31 มีนาคม 2563)</t>
    </r>
  </si>
  <si>
    <t>ผลรวมจำนวนเงินรายได้จากค่าธรรมเนียมการศึกษา (บาท) 
(คณะรายงานผลการดำเนินงาน ณ สิ้นไตรมาส 2 : 1 ตุลาคม 2562 - 31 มีนาคม 2563)</t>
  </si>
  <si>
    <r>
      <rPr>
        <b/>
        <u val="single"/>
        <sz val="12"/>
        <rFont val="TH SarabunPSK"/>
        <family val="2"/>
      </rPr>
      <t xml:space="preserve">ผลรวมของผลการดำเนินงานหารายได้จากแหล่งอื่น </t>
    </r>
    <r>
      <rPr>
        <b/>
        <sz val="12"/>
        <rFont val="TH SarabunPSK"/>
        <family val="2"/>
      </rPr>
      <t xml:space="preserve">
(สิ้นไตรมาส 2 : 
 1 ตุลาคม 2562 - 31 มีนาคม 2563) --&gt;(1)+(2)+(3)+(4)+(5)+   (6)+(7)+(8) = (B)</t>
    </r>
  </si>
  <si>
    <t>ณ สิ้นไตรมาส 2  (1 ตุลาคม 2562 -31 มีนาคม 2563) ของคณะ/วิทยาลัย/สำนัก..................................................</t>
  </si>
  <si>
    <t>สิ้นไตรมาส 2
(1 ตุลาคม 2562 - 31 มีนาคม 2563)</t>
  </si>
  <si>
    <r>
      <rPr>
        <b/>
        <u val="single"/>
        <sz val="18"/>
        <rFont val="TH SarabunPSK"/>
        <family val="2"/>
      </rPr>
      <t xml:space="preserve">ตารางที่ 3  </t>
    </r>
    <r>
      <rPr>
        <b/>
        <sz val="18"/>
        <rFont val="TH SarabunPSK"/>
        <family val="2"/>
      </rPr>
      <t xml:space="preserve"> ภาพรวมสรุปรายงานผลการดำเนินงาน ประจำปีงบประมาณ พ.ศ. 2563</t>
    </r>
  </si>
  <si>
    <t>เพื่อขับเคลื่อนยุทธศาสตร์ของมหาวิทยาลัย ประจำปีงบประมาณ พ.ศ. 2563 ณ สิ้นไตรมาส 2 (1 ตุลาคม 2562 - 31 มีนาคม 2563)</t>
  </si>
  <si>
    <t>ณ สิ้นไตรมาส 2  (1 ตุลาคม 2562 -31 มีนาคม 2563) ของคณะ/วิทยาลัย/สำนัก..............................</t>
  </si>
  <si>
    <t xml:space="preserve">ปีงบประมาณ 
พ.ศ. 2563
</t>
  </si>
  <si>
    <t>ณ สิ้นไตรมาส 2  (1 ตุลาคม 2562 - 31 มีนาคม 2563) ของคณะ/วิทยาลัย/สำนัก..................................................</t>
  </si>
  <si>
    <r>
      <rPr>
        <b/>
        <u val="single"/>
        <sz val="18"/>
        <color indexed="8"/>
        <rFont val="TH SarabunPSK"/>
        <family val="2"/>
      </rPr>
      <t>ตารางที่ 6</t>
    </r>
    <r>
      <rPr>
        <b/>
        <sz val="18"/>
        <color indexed="8"/>
        <rFont val="TH SarabunPSK"/>
        <family val="2"/>
      </rPr>
      <t xml:space="preserve">  สรุปงบประมาณที่ประหยัดได้ ประจำปีงบประมาณ 2563 </t>
    </r>
  </si>
  <si>
    <r>
      <rPr>
        <b/>
        <u val="single"/>
        <sz val="18"/>
        <rFont val="TH SarabunPSK"/>
        <family val="2"/>
      </rPr>
      <t xml:space="preserve">ตารางที่ 5 </t>
    </r>
    <r>
      <rPr>
        <b/>
        <sz val="18"/>
        <rFont val="TH SarabunPSK"/>
        <family val="2"/>
      </rPr>
      <t xml:space="preserve"> สรุปผลการดำเนินงานการลดค่าใช้จ่ายจากกลยุทธ์การเงิน ยุทธ์ศาสตร์ที่ 3  การเพิ่มประสิทธิภาพการใช้จ่ายงบประมาณและลดรายจ่าย ประจำปีงบประมาณ พ.ศ. 2563  </t>
    </r>
  </si>
  <si>
    <r>
      <rPr>
        <b/>
        <u val="single"/>
        <sz val="18"/>
        <color indexed="8"/>
        <rFont val="TH SarabunPSK"/>
        <family val="2"/>
      </rPr>
      <t>ตารางที่ 1</t>
    </r>
    <r>
      <rPr>
        <b/>
        <sz val="18"/>
        <color indexed="8"/>
        <rFont val="TH SarabunPSK"/>
        <family val="2"/>
      </rPr>
      <t xml:space="preserve">   รายงานผลการดำเนินงานประเด็นยุทธศาสตร์ที่ 1 การหารายได้เพื่อการมีเสถียรภาพทางการเงิน ประจำปีงบประมาณ พ.ศ. 2563 ณ สิ้นไตรมาส 2 (1 ตุลาคม 2562 - 31 มีนาคม 2563)</t>
    </r>
  </si>
  <si>
    <r>
      <rPr>
        <b/>
        <u val="single"/>
        <sz val="18"/>
        <color indexed="8"/>
        <rFont val="TH SarabunPSK"/>
        <family val="2"/>
      </rPr>
      <t>ตารางที่ 2</t>
    </r>
    <r>
      <rPr>
        <b/>
        <sz val="18"/>
        <color indexed="8"/>
        <rFont val="TH SarabunPSK"/>
        <family val="2"/>
      </rPr>
      <t xml:space="preserve">   สรุปรายละเอียดการหารายได้อย่างเป็นรูปธรรม ประจำปีงบประมาณ พ.ศ. 2563</t>
    </r>
  </si>
  <si>
    <t>ประมาณการจำนวนเงินรายได้จากค่าธรรมเนียมการศึกษา 
(ตามที่คณะ/หน่วยงาน ยืนยันประมาณการรายรับค่าธรรมเนียมการศึกษา ประจำปีงบประมาณ พ.ศ. 2563 ร่วมกับกองแผนงาน (100%))</t>
  </si>
  <si>
    <r>
      <rPr>
        <b/>
        <u val="single"/>
        <sz val="12"/>
        <rFont val="TH SarabunPSK"/>
        <family val="2"/>
      </rPr>
      <t>แผนการหารายได้จากแหล่งอื่น</t>
    </r>
    <r>
      <rPr>
        <b/>
        <sz val="12"/>
        <rFont val="TH SarabunPSK"/>
        <family val="2"/>
      </rPr>
      <t xml:space="preserve"> 
(ข้อมูลที่คณะเสนอแผนการหารายได้ในแผนปฏิบัติงานและแผนการใช้จ่าย ประจำปีงบประมาณ พ.ศ. 2563 =(A)</t>
    </r>
  </si>
  <si>
    <t>1. ข้อมูลประมาณการรายรับเงินรายได้จากแหล่งอื่น กองแผนงานใช้ข้อมูลจากที่คณะ/หน่วยงานแจ้งประมาณการรายรับในการจัดทำแผนปฏิบัติงานและแผนการใช้จ่าย ประจำปีงบประมาณ พ.ศ. 2563</t>
  </si>
  <si>
    <t>2. ประมาณการรายรับจาก สบพช. บันทึกในข้อที่ (8) รายได้จากการรับบริจาคและการจัดกิจกรรมเพื่อหารายได้</t>
  </si>
  <si>
    <r>
      <t>ร้อยละรายได้จากค่าธรรมเนียมการศึกษา</t>
    </r>
    <r>
      <rPr>
        <b/>
        <sz val="15"/>
        <color indexed="8"/>
        <rFont val="TH SarabunPSK"/>
        <family val="2"/>
      </rPr>
      <t xml:space="preserve"> (65)</t>
    </r>
  </si>
  <si>
    <t xml:space="preserve">ร้อยละรายได้จากแหล่งอื่น (35)
</t>
  </si>
  <si>
    <r>
      <rPr>
        <b/>
        <u val="single"/>
        <sz val="18"/>
        <color indexed="8"/>
        <rFont val="TH SarabunPSK"/>
        <family val="2"/>
      </rPr>
      <t>ตารางที่ 3</t>
    </r>
    <r>
      <rPr>
        <b/>
        <sz val="18"/>
        <color indexed="8"/>
        <rFont val="TH SarabunPSK"/>
        <family val="2"/>
      </rPr>
      <t xml:space="preserve">   รายงานผลการดำเนินงานตามประเด็นยุทธศาสตร์ที่ 2 พัฒนาการบริหารงบประมาณและการเงินให้มีประสิทธิภาพและประสิทธิผล </t>
    </r>
  </si>
  <si>
    <r>
      <t xml:space="preserve">ตารางที่  4  </t>
    </r>
    <r>
      <rPr>
        <b/>
        <sz val="18"/>
        <color indexed="8"/>
        <rFont val="TH SarabunPSK"/>
        <family val="2"/>
      </rPr>
      <t>ผลการดำเนินงานด้านการประหยัดอย่างเป็นรูปธรรม  ประจำปีงบประมาณ พ.ศ. 2563</t>
    </r>
  </si>
  <si>
    <t>..........................................................................</t>
  </si>
  <si>
    <t>(...................................................................)</t>
  </si>
  <si>
    <t>ตำแหน่ง...........................................................</t>
  </si>
  <si>
    <t>วันที่................เดือน...................พ.ศ..............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</si>
</sst>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-* #,##0.0_-;\-* #,##0.0_-;_-* &quot;-&quot;??_-;_-@_-"/>
    <numFmt numFmtId="197" formatCode="_(* #,##0.00_);_(* \(#,##0.00\);_(* &quot;-&quot;??_);_(@_)"/>
  </numFmts>
  <fonts count="11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u val="single"/>
      <sz val="16"/>
      <name val="TH SarabunPSK"/>
      <family val="2"/>
    </font>
    <font>
      <b/>
      <u val="single"/>
      <sz val="18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4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20"/>
      <name val="TH SarabunPSK"/>
      <family val="2"/>
    </font>
    <font>
      <b/>
      <u val="single"/>
      <sz val="18"/>
      <name val="TH SarabunPSK"/>
      <family val="2"/>
    </font>
    <font>
      <b/>
      <sz val="10"/>
      <name val="Tahoma"/>
      <family val="2"/>
    </font>
    <font>
      <sz val="10"/>
      <name val="Tahoma"/>
      <family val="2"/>
    </font>
    <font>
      <sz val="18"/>
      <name val="TH SarabunPSK"/>
      <family val="2"/>
    </font>
    <font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0"/>
      <name val="TH SarabunPSK"/>
      <family val="2"/>
    </font>
    <font>
      <b/>
      <sz val="15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6"/>
      <color indexed="8"/>
      <name val="TH SarabunPSK"/>
      <family val="2"/>
    </font>
    <font>
      <i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singleAccounting"/>
      <sz val="18"/>
      <color indexed="8"/>
      <name val="TH SarabunPSK"/>
      <family val="2"/>
    </font>
    <font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10"/>
      <name val="TH SarabunPSK"/>
      <family val="2"/>
    </font>
    <font>
      <sz val="13"/>
      <color indexed="10"/>
      <name val="TH SarabunPSK"/>
      <family val="2"/>
    </font>
    <font>
      <sz val="18"/>
      <color indexed="8"/>
      <name val="TH SarabunPSK"/>
      <family val="2"/>
    </font>
    <font>
      <b/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i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u val="singleAccounting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u val="single"/>
      <sz val="18"/>
      <color theme="1"/>
      <name val="TH SarabunIT๙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20"/>
      <color theme="1"/>
      <name val="TH SarabunPSK"/>
      <family val="2"/>
    </font>
    <font>
      <b/>
      <u val="single"/>
      <sz val="18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17">
    <xf numFmtId="0" fontId="0" fillId="0" borderId="0" xfId="0" applyFont="1" applyAlignment="1">
      <alignment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191" fontId="2" fillId="33" borderId="0" xfId="38" applyNumberFormat="1" applyFont="1" applyFill="1" applyAlignment="1">
      <alignment vertical="top" wrapText="1"/>
    </xf>
    <xf numFmtId="191" fontId="2" fillId="33" borderId="0" xfId="38" applyNumberFormat="1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191" fontId="5" fillId="33" borderId="0" xfId="38" applyNumberFormat="1" applyFont="1" applyFill="1" applyAlignment="1">
      <alignment vertical="top"/>
    </xf>
    <xf numFmtId="191" fontId="5" fillId="33" borderId="0" xfId="38" applyNumberFormat="1" applyFont="1" applyFill="1" applyAlignment="1">
      <alignment vertical="top"/>
    </xf>
    <xf numFmtId="191" fontId="5" fillId="33" borderId="0" xfId="38" applyNumberFormat="1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191" fontId="2" fillId="33" borderId="0" xfId="38" applyNumberFormat="1" applyFont="1" applyFill="1" applyAlignment="1">
      <alignment horizontal="center" vertical="top" wrapText="1"/>
    </xf>
    <xf numFmtId="191" fontId="2" fillId="33" borderId="10" xfId="38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91" fontId="3" fillId="33" borderId="11" xfId="38" applyNumberFormat="1" applyFont="1" applyFill="1" applyBorder="1" applyAlignment="1">
      <alignment horizontal="center" vertical="top" wrapText="1"/>
    </xf>
    <xf numFmtId="191" fontId="3" fillId="33" borderId="12" xfId="38" applyNumberFormat="1" applyFont="1" applyFill="1" applyBorder="1" applyAlignment="1">
      <alignment horizontal="center" vertical="top" wrapText="1"/>
    </xf>
    <xf numFmtId="191" fontId="3" fillId="33" borderId="13" xfId="38" applyNumberFormat="1" applyFont="1" applyFill="1" applyBorder="1" applyAlignment="1">
      <alignment horizontal="center" vertical="top" wrapText="1"/>
    </xf>
    <xf numFmtId="191" fontId="2" fillId="33" borderId="10" xfId="38" applyNumberFormat="1" applyFont="1" applyFill="1" applyBorder="1" applyAlignment="1">
      <alignment horizontal="center" vertical="top" wrapText="1"/>
    </xf>
    <xf numFmtId="191" fontId="2" fillId="33" borderId="13" xfId="38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 quotePrefix="1">
      <alignment horizontal="center" vertical="top" wrapText="1"/>
    </xf>
    <xf numFmtId="0" fontId="7" fillId="33" borderId="14" xfId="0" applyFont="1" applyFill="1" applyBorder="1" applyAlignment="1" quotePrefix="1">
      <alignment horizontal="center" vertical="top" wrapText="1"/>
    </xf>
    <xf numFmtId="191" fontId="7" fillId="33" borderId="11" xfId="38" applyNumberFormat="1" applyFont="1" applyFill="1" applyBorder="1" applyAlignment="1" quotePrefix="1">
      <alignment horizontal="center" vertical="top" wrapText="1"/>
    </xf>
    <xf numFmtId="191" fontId="7" fillId="33" borderId="12" xfId="38" applyNumberFormat="1" applyFont="1" applyFill="1" applyBorder="1" applyAlignment="1" quotePrefix="1">
      <alignment horizontal="center" vertical="top" wrapText="1"/>
    </xf>
    <xf numFmtId="191" fontId="7" fillId="33" borderId="15" xfId="38" applyNumberFormat="1" applyFont="1" applyFill="1" applyBorder="1" applyAlignment="1" quotePrefix="1">
      <alignment horizontal="center" vertical="top" wrapText="1"/>
    </xf>
    <xf numFmtId="191" fontId="7" fillId="33" borderId="13" xfId="38" applyNumberFormat="1" applyFont="1" applyFill="1" applyBorder="1" applyAlignment="1" quotePrefix="1">
      <alignment horizontal="center" vertical="top" wrapText="1"/>
    </xf>
    <xf numFmtId="191" fontId="7" fillId="33" borderId="16" xfId="38" applyNumberFormat="1" applyFont="1" applyFill="1" applyBorder="1" applyAlignment="1" quotePrefix="1">
      <alignment horizontal="center" vertical="top" wrapText="1"/>
    </xf>
    <xf numFmtId="191" fontId="7" fillId="33" borderId="17" xfId="38" applyNumberFormat="1" applyFont="1" applyFill="1" applyBorder="1" applyAlignment="1" quotePrefix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91" fontId="3" fillId="33" borderId="11" xfId="38" applyNumberFormat="1" applyFont="1" applyFill="1" applyBorder="1" applyAlignment="1">
      <alignment vertical="top" wrapText="1"/>
    </xf>
    <xf numFmtId="191" fontId="3" fillId="33" borderId="12" xfId="38" applyNumberFormat="1" applyFont="1" applyFill="1" applyBorder="1" applyAlignment="1">
      <alignment vertical="top" wrapText="1"/>
    </xf>
    <xf numFmtId="191" fontId="3" fillId="33" borderId="15" xfId="38" applyNumberFormat="1" applyFont="1" applyFill="1" applyBorder="1" applyAlignment="1">
      <alignment vertical="top" wrapText="1"/>
    </xf>
    <xf numFmtId="191" fontId="3" fillId="33" borderId="13" xfId="38" applyNumberFormat="1" applyFont="1" applyFill="1" applyBorder="1" applyAlignment="1">
      <alignment vertical="top" wrapText="1"/>
    </xf>
    <xf numFmtId="191" fontId="3" fillId="33" borderId="18" xfId="38" applyNumberFormat="1" applyFont="1" applyFill="1" applyBorder="1" applyAlignment="1">
      <alignment vertical="top" wrapText="1"/>
    </xf>
    <xf numFmtId="191" fontId="3" fillId="33" borderId="19" xfId="38" applyNumberFormat="1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vertical="top" wrapText="1"/>
    </xf>
    <xf numFmtId="191" fontId="2" fillId="33" borderId="13" xfId="38" applyNumberFormat="1" applyFont="1" applyFill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 wrapText="1"/>
    </xf>
    <xf numFmtId="0" fontId="3" fillId="7" borderId="14" xfId="0" applyFont="1" applyFill="1" applyBorder="1" applyAlignment="1">
      <alignment vertical="top" wrapText="1"/>
    </xf>
    <xf numFmtId="191" fontId="2" fillId="7" borderId="11" xfId="38" applyNumberFormat="1" applyFont="1" applyFill="1" applyBorder="1" applyAlignment="1">
      <alignment vertical="top" wrapText="1"/>
    </xf>
    <xf numFmtId="191" fontId="3" fillId="7" borderId="12" xfId="38" applyNumberFormat="1" applyFont="1" applyFill="1" applyBorder="1" applyAlignment="1">
      <alignment vertical="top" wrapText="1"/>
    </xf>
    <xf numFmtId="43" fontId="2" fillId="7" borderId="15" xfId="38" applyFont="1" applyFill="1" applyBorder="1" applyAlignment="1">
      <alignment horizontal="center" vertical="top" wrapText="1"/>
    </xf>
    <xf numFmtId="191" fontId="2" fillId="7" borderId="11" xfId="38" applyNumberFormat="1" applyFont="1" applyFill="1" applyBorder="1" applyAlignment="1">
      <alignment horizontal="center" vertical="top" wrapText="1"/>
    </xf>
    <xf numFmtId="43" fontId="2" fillId="7" borderId="13" xfId="38" applyFont="1" applyFill="1" applyBorder="1" applyAlignment="1">
      <alignment vertical="top" wrapText="1"/>
    </xf>
    <xf numFmtId="43" fontId="2" fillId="7" borderId="11" xfId="38" applyFont="1" applyFill="1" applyBorder="1" applyAlignment="1">
      <alignment vertical="top" wrapText="1"/>
    </xf>
    <xf numFmtId="191" fontId="2" fillId="7" borderId="13" xfId="38" applyNumberFormat="1" applyFont="1" applyFill="1" applyBorder="1" applyAlignment="1">
      <alignment vertical="top" wrapText="1"/>
    </xf>
    <xf numFmtId="43" fontId="2" fillId="7" borderId="15" xfId="38" applyFont="1" applyFill="1" applyBorder="1" applyAlignment="1">
      <alignment vertical="top" wrapText="1"/>
    </xf>
    <xf numFmtId="191" fontId="85" fillId="7" borderId="15" xfId="38" applyNumberFormat="1" applyFont="1" applyFill="1" applyBorder="1" applyAlignment="1">
      <alignment vertical="top" wrapText="1"/>
    </xf>
    <xf numFmtId="191" fontId="3" fillId="33" borderId="10" xfId="38" applyNumberFormat="1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vertical="top" wrapText="1"/>
    </xf>
    <xf numFmtId="191" fontId="2" fillId="33" borderId="17" xfId="38" applyNumberFormat="1" applyFont="1" applyFill="1" applyBorder="1" applyAlignment="1">
      <alignment horizontal="center" vertical="top" wrapText="1"/>
    </xf>
    <xf numFmtId="191" fontId="2" fillId="33" borderId="17" xfId="38" applyNumberFormat="1" applyFont="1" applyFill="1" applyBorder="1" applyAlignment="1">
      <alignment vertical="top" wrapText="1"/>
    </xf>
    <xf numFmtId="191" fontId="3" fillId="7" borderId="14" xfId="38" applyNumberFormat="1" applyFont="1" applyFill="1" applyBorder="1" applyAlignment="1">
      <alignment vertical="top" wrapText="1"/>
    </xf>
    <xf numFmtId="191" fontId="2" fillId="7" borderId="15" xfId="38" applyNumberFormat="1" applyFont="1" applyFill="1" applyBorder="1" applyAlignment="1">
      <alignment vertical="top" wrapText="1"/>
    </xf>
    <xf numFmtId="191" fontId="2" fillId="7" borderId="15" xfId="38" applyNumberFormat="1" applyFont="1" applyFill="1" applyBorder="1" applyAlignment="1">
      <alignment horizontal="center" vertical="top" wrapText="1"/>
    </xf>
    <xf numFmtId="191" fontId="3" fillId="7" borderId="15" xfId="38" applyNumberFormat="1" applyFont="1" applyFill="1" applyBorder="1" applyAlignment="1">
      <alignment vertical="top" wrapText="1"/>
    </xf>
    <xf numFmtId="191" fontId="2" fillId="34" borderId="10" xfId="38" applyNumberFormat="1" applyFont="1" applyFill="1" applyBorder="1" applyAlignment="1">
      <alignment vertical="top" wrapText="1"/>
    </xf>
    <xf numFmtId="191" fontId="2" fillId="34" borderId="13" xfId="38" applyNumberFormat="1" applyFont="1" applyFill="1" applyBorder="1" applyAlignment="1">
      <alignment vertical="top" wrapText="1"/>
    </xf>
    <xf numFmtId="191" fontId="2" fillId="7" borderId="21" xfId="38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43" fontId="3" fillId="33" borderId="14" xfId="38" applyFont="1" applyFill="1" applyBorder="1" applyAlignment="1">
      <alignment horizontal="left" vertical="top" wrapText="1"/>
    </xf>
    <xf numFmtId="43" fontId="2" fillId="33" borderId="11" xfId="38" applyFont="1" applyFill="1" applyBorder="1" applyAlignment="1">
      <alignment horizontal="left" vertical="top" wrapText="1"/>
    </xf>
    <xf numFmtId="191" fontId="2" fillId="33" borderId="15" xfId="38" applyNumberFormat="1" applyFont="1" applyFill="1" applyBorder="1" applyAlignment="1">
      <alignment vertical="top" wrapText="1"/>
    </xf>
    <xf numFmtId="191" fontId="2" fillId="33" borderId="11" xfId="38" applyNumberFormat="1" applyFont="1" applyFill="1" applyBorder="1" applyAlignment="1">
      <alignment vertical="top" wrapText="1"/>
    </xf>
    <xf numFmtId="43" fontId="2" fillId="33" borderId="19" xfId="38" applyFont="1" applyFill="1" applyBorder="1" applyAlignment="1">
      <alignment vertical="top" wrapText="1"/>
    </xf>
    <xf numFmtId="43" fontId="2" fillId="33" borderId="17" xfId="38" applyFont="1" applyFill="1" applyBorder="1" applyAlignment="1">
      <alignment vertical="top" wrapText="1"/>
    </xf>
    <xf numFmtId="43" fontId="2" fillId="33" borderId="19" xfId="38" applyFont="1" applyFill="1" applyBorder="1" applyAlignment="1">
      <alignment horizontal="left" vertical="top" wrapText="1"/>
    </xf>
    <xf numFmtId="43" fontId="2" fillId="33" borderId="17" xfId="38" applyFont="1" applyFill="1" applyBorder="1" applyAlignment="1">
      <alignment horizontal="left" vertical="top" wrapText="1"/>
    </xf>
    <xf numFmtId="0" fontId="2" fillId="12" borderId="13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vertical="top" wrapText="1"/>
    </xf>
    <xf numFmtId="43" fontId="3" fillId="12" borderId="14" xfId="38" applyFont="1" applyFill="1" applyBorder="1" applyAlignment="1">
      <alignment horizontal="left" vertical="top" wrapText="1"/>
    </xf>
    <xf numFmtId="43" fontId="2" fillId="12" borderId="11" xfId="38" applyFont="1" applyFill="1" applyBorder="1" applyAlignment="1">
      <alignment horizontal="left" vertical="top" wrapText="1"/>
    </xf>
    <xf numFmtId="191" fontId="3" fillId="12" borderId="12" xfId="38" applyNumberFormat="1" applyFont="1" applyFill="1" applyBorder="1" applyAlignment="1">
      <alignment vertical="top" wrapText="1"/>
    </xf>
    <xf numFmtId="191" fontId="2" fillId="12" borderId="15" xfId="38" applyNumberFormat="1" applyFont="1" applyFill="1" applyBorder="1" applyAlignment="1">
      <alignment vertical="top" wrapText="1"/>
    </xf>
    <xf numFmtId="191" fontId="2" fillId="12" borderId="11" xfId="38" applyNumberFormat="1" applyFont="1" applyFill="1" applyBorder="1" applyAlignment="1">
      <alignment vertical="top" wrapText="1"/>
    </xf>
    <xf numFmtId="191" fontId="2" fillId="12" borderId="13" xfId="38" applyNumberFormat="1" applyFont="1" applyFill="1" applyBorder="1" applyAlignment="1">
      <alignment vertical="top" wrapText="1"/>
    </xf>
    <xf numFmtId="191" fontId="3" fillId="12" borderId="11" xfId="38" applyNumberFormat="1" applyFont="1" applyFill="1" applyBorder="1" applyAlignment="1">
      <alignment vertical="top" wrapText="1"/>
    </xf>
    <xf numFmtId="191" fontId="2" fillId="12" borderId="10" xfId="38" applyNumberFormat="1" applyFont="1" applyFill="1" applyBorder="1" applyAlignment="1">
      <alignment vertical="top" wrapText="1"/>
    </xf>
    <xf numFmtId="191" fontId="3" fillId="12" borderId="15" xfId="38" applyNumberFormat="1" applyFont="1" applyFill="1" applyBorder="1" applyAlignment="1">
      <alignment vertical="top" wrapText="1"/>
    </xf>
    <xf numFmtId="0" fontId="2" fillId="12" borderId="19" xfId="0" applyFont="1" applyFill="1" applyBorder="1" applyAlignment="1">
      <alignment horizontal="center" vertical="top" wrapText="1"/>
    </xf>
    <xf numFmtId="43" fontId="2" fillId="12" borderId="19" xfId="38" applyFont="1" applyFill="1" applyBorder="1" applyAlignment="1">
      <alignment vertical="top" wrapText="1"/>
    </xf>
    <xf numFmtId="0" fontId="3" fillId="12" borderId="14" xfId="0" applyFont="1" applyFill="1" applyBorder="1" applyAlignment="1">
      <alignment vertical="top" wrapText="1"/>
    </xf>
    <xf numFmtId="0" fontId="2" fillId="12" borderId="17" xfId="0" applyFont="1" applyFill="1" applyBorder="1" applyAlignment="1">
      <alignment horizontal="center" vertical="top" wrapText="1"/>
    </xf>
    <xf numFmtId="43" fontId="2" fillId="12" borderId="17" xfId="38" applyFont="1" applyFill="1" applyBorder="1" applyAlignment="1">
      <alignment vertical="top" wrapText="1"/>
    </xf>
    <xf numFmtId="191" fontId="3" fillId="5" borderId="11" xfId="38" applyNumberFormat="1" applyFont="1" applyFill="1" applyBorder="1" applyAlignment="1">
      <alignment vertical="top" wrapText="1"/>
    </xf>
    <xf numFmtId="191" fontId="3" fillId="5" borderId="12" xfId="38" applyNumberFormat="1" applyFont="1" applyFill="1" applyBorder="1" applyAlignment="1">
      <alignment vertical="top" wrapText="1"/>
    </xf>
    <xf numFmtId="191" fontId="3" fillId="5" borderId="15" xfId="38" applyNumberFormat="1" applyFont="1" applyFill="1" applyBorder="1" applyAlignment="1">
      <alignment vertical="top" wrapText="1"/>
    </xf>
    <xf numFmtId="191" fontId="3" fillId="5" borderId="13" xfId="38" applyNumberFormat="1" applyFont="1" applyFill="1" applyBorder="1" applyAlignment="1">
      <alignment vertical="top" wrapText="1"/>
    </xf>
    <xf numFmtId="191" fontId="3" fillId="8" borderId="11" xfId="38" applyNumberFormat="1" applyFont="1" applyFill="1" applyBorder="1" applyAlignment="1">
      <alignment vertical="top" wrapText="1"/>
    </xf>
    <xf numFmtId="191" fontId="3" fillId="8" borderId="12" xfId="38" applyNumberFormat="1" applyFont="1" applyFill="1" applyBorder="1" applyAlignment="1">
      <alignment vertical="top" wrapText="1"/>
    </xf>
    <xf numFmtId="191" fontId="3" fillId="8" borderId="15" xfId="38" applyNumberFormat="1" applyFont="1" applyFill="1" applyBorder="1" applyAlignment="1">
      <alignment vertical="top" wrapText="1"/>
    </xf>
    <xf numFmtId="191" fontId="3" fillId="8" borderId="13" xfId="38" applyNumberFormat="1" applyFont="1" applyFill="1" applyBorder="1" applyAlignment="1">
      <alignment vertical="top" wrapText="1"/>
    </xf>
    <xf numFmtId="191" fontId="3" fillId="7" borderId="22" xfId="38" applyNumberFormat="1" applyFont="1" applyFill="1" applyBorder="1" applyAlignment="1">
      <alignment vertical="top" wrapText="1"/>
    </xf>
    <xf numFmtId="191" fontId="3" fillId="7" borderId="23" xfId="38" applyNumberFormat="1" applyFont="1" applyFill="1" applyBorder="1" applyAlignment="1">
      <alignment vertical="top" wrapText="1"/>
    </xf>
    <xf numFmtId="191" fontId="3" fillId="7" borderId="24" xfId="38" applyNumberFormat="1" applyFont="1" applyFill="1" applyBorder="1" applyAlignment="1">
      <alignment vertical="top" wrapText="1"/>
    </xf>
    <xf numFmtId="191" fontId="3" fillId="7" borderId="25" xfId="38" applyNumberFormat="1" applyFont="1" applyFill="1" applyBorder="1" applyAlignment="1">
      <alignment vertical="top" wrapText="1"/>
    </xf>
    <xf numFmtId="191" fontId="3" fillId="7" borderId="26" xfId="38" applyNumberFormat="1" applyFont="1" applyFill="1" applyBorder="1" applyAlignment="1">
      <alignment vertical="top" wrapText="1"/>
    </xf>
    <xf numFmtId="0" fontId="86" fillId="0" borderId="13" xfId="0" applyFont="1" applyBorder="1" applyAlignment="1">
      <alignment vertical="top" wrapText="1"/>
    </xf>
    <xf numFmtId="0" fontId="86" fillId="0" borderId="0" xfId="0" applyFont="1" applyAlignment="1">
      <alignment vertical="top" wrapText="1"/>
    </xf>
    <xf numFmtId="0" fontId="86" fillId="0" borderId="0" xfId="0" applyFont="1" applyAlignment="1">
      <alignment horizontal="center" vertical="top" wrapText="1"/>
    </xf>
    <xf numFmtId="0" fontId="87" fillId="0" borderId="13" xfId="0" applyFont="1" applyBorder="1" applyAlignment="1">
      <alignment vertical="top" wrapText="1"/>
    </xf>
    <xf numFmtId="49" fontId="86" fillId="0" borderId="13" xfId="0" applyNumberFormat="1" applyFont="1" applyBorder="1" applyAlignment="1">
      <alignment horizontal="center" vertical="top" wrapText="1"/>
    </xf>
    <xf numFmtId="49" fontId="86" fillId="0" borderId="13" xfId="38" applyNumberFormat="1" applyFont="1" applyBorder="1" applyAlignment="1">
      <alignment horizontal="center" vertical="top" wrapText="1"/>
    </xf>
    <xf numFmtId="191" fontId="86" fillId="0" borderId="13" xfId="38" applyNumberFormat="1" applyFont="1" applyBorder="1" applyAlignment="1">
      <alignment vertical="top" wrapText="1"/>
    </xf>
    <xf numFmtId="191" fontId="13" fillId="0" borderId="13" xfId="38" applyNumberFormat="1" applyFont="1" applyBorder="1" applyAlignment="1">
      <alignment vertical="top" wrapText="1"/>
    </xf>
    <xf numFmtId="191" fontId="86" fillId="0" borderId="13" xfId="38" applyNumberFormat="1" applyFont="1" applyBorder="1" applyAlignment="1">
      <alignment horizontal="center" vertical="top" wrapText="1"/>
    </xf>
    <xf numFmtId="191" fontId="86" fillId="0" borderId="13" xfId="38" applyNumberFormat="1" applyFont="1" applyBorder="1" applyAlignment="1">
      <alignment vertical="top" wrapText="1"/>
    </xf>
    <xf numFmtId="191" fontId="88" fillId="0" borderId="13" xfId="38" applyNumberFormat="1" applyFont="1" applyBorder="1" applyAlignment="1">
      <alignment vertical="top" wrapText="1"/>
    </xf>
    <xf numFmtId="0" fontId="86" fillId="0" borderId="13" xfId="0" applyFont="1" applyBorder="1" applyAlignment="1">
      <alignment horizontal="center" vertical="top" wrapText="1"/>
    </xf>
    <xf numFmtId="191" fontId="86" fillId="0" borderId="0" xfId="38" applyNumberFormat="1" applyFont="1" applyAlignment="1">
      <alignment vertical="top" wrapText="1"/>
    </xf>
    <xf numFmtId="0" fontId="89" fillId="0" borderId="0" xfId="0" applyFont="1" applyAlignment="1">
      <alignment vertical="top" wrapText="1"/>
    </xf>
    <xf numFmtId="0" fontId="88" fillId="0" borderId="0" xfId="0" applyFont="1" applyAlignment="1">
      <alignment vertical="top" wrapText="1"/>
    </xf>
    <xf numFmtId="49" fontId="86" fillId="0" borderId="0" xfId="0" applyNumberFormat="1" applyFont="1" applyAlignment="1">
      <alignment horizontal="center" vertical="top" wrapText="1"/>
    </xf>
    <xf numFmtId="191" fontId="88" fillId="0" borderId="0" xfId="38" applyNumberFormat="1" applyFont="1" applyAlignment="1">
      <alignment horizontal="left" vertical="top"/>
    </xf>
    <xf numFmtId="0" fontId="88" fillId="33" borderId="0" xfId="0" applyFont="1" applyFill="1" applyAlignment="1">
      <alignment vertical="top" wrapText="1"/>
    </xf>
    <xf numFmtId="0" fontId="88" fillId="33" borderId="20" xfId="0" applyFont="1" applyFill="1" applyBorder="1" applyAlignment="1">
      <alignment vertical="top" wrapText="1"/>
    </xf>
    <xf numFmtId="0" fontId="90" fillId="33" borderId="0" xfId="0" applyFont="1" applyFill="1" applyAlignment="1">
      <alignment vertical="top" wrapText="1"/>
    </xf>
    <xf numFmtId="0" fontId="90" fillId="33" borderId="20" xfId="0" applyFont="1" applyFill="1" applyBorder="1" applyAlignment="1">
      <alignment vertical="top" wrapText="1"/>
    </xf>
    <xf numFmtId="0" fontId="91" fillId="0" borderId="0" xfId="0" applyFont="1" applyAlignment="1">
      <alignment horizontal="center" vertical="top" wrapText="1"/>
    </xf>
    <xf numFmtId="0" fontId="91" fillId="0" borderId="0" xfId="0" applyFont="1" applyAlignment="1">
      <alignment vertical="top" wrapText="1"/>
    </xf>
    <xf numFmtId="0" fontId="86" fillId="33" borderId="0" xfId="0" applyFont="1" applyFill="1" applyAlignment="1">
      <alignment vertical="top" wrapText="1"/>
    </xf>
    <xf numFmtId="191" fontId="86" fillId="33" borderId="0" xfId="38" applyNumberFormat="1" applyFont="1" applyFill="1" applyAlignment="1">
      <alignment vertical="top" wrapText="1"/>
    </xf>
    <xf numFmtId="191" fontId="92" fillId="33" borderId="0" xfId="38" applyNumberFormat="1" applyFont="1" applyFill="1" applyAlignment="1">
      <alignment horizontal="center" vertical="top" wrapText="1"/>
    </xf>
    <xf numFmtId="0" fontId="93" fillId="33" borderId="0" xfId="0" applyFont="1" applyFill="1" applyAlignment="1">
      <alignment vertical="top" wrapText="1"/>
    </xf>
    <xf numFmtId="191" fontId="93" fillId="33" borderId="0" xfId="38" applyNumberFormat="1" applyFont="1" applyFill="1" applyAlignment="1">
      <alignment vertical="top"/>
    </xf>
    <xf numFmtId="0" fontId="93" fillId="33" borderId="0" xfId="0" applyFont="1" applyFill="1" applyAlignment="1">
      <alignment vertical="top"/>
    </xf>
    <xf numFmtId="0" fontId="88" fillId="33" borderId="13" xfId="0" applyFont="1" applyFill="1" applyBorder="1" applyAlignment="1">
      <alignment horizontal="center" vertical="top" wrapText="1"/>
    </xf>
    <xf numFmtId="0" fontId="88" fillId="33" borderId="0" xfId="0" applyFont="1" applyFill="1" applyAlignment="1">
      <alignment horizontal="center" vertical="top" wrapText="1"/>
    </xf>
    <xf numFmtId="0" fontId="5" fillId="33" borderId="2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86" fillId="0" borderId="14" xfId="0" applyNumberFormat="1" applyFont="1" applyBorder="1" applyAlignment="1">
      <alignment horizontal="center" vertical="top" wrapText="1"/>
    </xf>
    <xf numFmtId="0" fontId="86" fillId="0" borderId="14" xfId="0" applyFont="1" applyBorder="1" applyAlignment="1">
      <alignment vertical="top" wrapText="1"/>
    </xf>
    <xf numFmtId="0" fontId="88" fillId="0" borderId="14" xfId="0" applyFont="1" applyBorder="1" applyAlignment="1">
      <alignment vertical="top" wrapText="1"/>
    </xf>
    <xf numFmtId="0" fontId="88" fillId="33" borderId="27" xfId="0" applyFont="1" applyFill="1" applyBorder="1" applyAlignment="1">
      <alignment horizontal="center" vertical="top" wrapText="1"/>
    </xf>
    <xf numFmtId="0" fontId="88" fillId="33" borderId="28" xfId="0" applyFont="1" applyFill="1" applyBorder="1" applyAlignment="1">
      <alignment horizontal="center" vertical="top" wrapText="1"/>
    </xf>
    <xf numFmtId="49" fontId="86" fillId="0" borderId="27" xfId="0" applyNumberFormat="1" applyFont="1" applyBorder="1" applyAlignment="1">
      <alignment horizontal="center" vertical="top" wrapText="1"/>
    </xf>
    <xf numFmtId="49" fontId="86" fillId="0" borderId="28" xfId="0" applyNumberFormat="1" applyFont="1" applyBorder="1" applyAlignment="1">
      <alignment horizontal="center" vertical="top" wrapText="1"/>
    </xf>
    <xf numFmtId="191" fontId="86" fillId="0" borderId="27" xfId="38" applyNumberFormat="1" applyFont="1" applyBorder="1" applyAlignment="1">
      <alignment vertical="top" wrapText="1"/>
    </xf>
    <xf numFmtId="191" fontId="86" fillId="0" borderId="28" xfId="0" applyNumberFormat="1" applyFont="1" applyBorder="1" applyAlignment="1">
      <alignment vertical="top" wrapText="1"/>
    </xf>
    <xf numFmtId="191" fontId="86" fillId="0" borderId="28" xfId="38" applyNumberFormat="1" applyFont="1" applyBorder="1" applyAlignment="1">
      <alignment vertical="top" wrapText="1"/>
    </xf>
    <xf numFmtId="0" fontId="94" fillId="0" borderId="0" xfId="0" applyFont="1" applyAlignment="1">
      <alignment vertical="top" wrapText="1"/>
    </xf>
    <xf numFmtId="0" fontId="95" fillId="0" borderId="0" xfId="0" applyFont="1" applyAlignment="1">
      <alignment vertical="top"/>
    </xf>
    <xf numFmtId="0" fontId="96" fillId="0" borderId="14" xfId="0" applyFont="1" applyBorder="1" applyAlignment="1">
      <alignment horizontal="center" vertical="top" wrapText="1"/>
    </xf>
    <xf numFmtId="0" fontId="96" fillId="0" borderId="13" xfId="0" applyFont="1" applyBorder="1" applyAlignment="1">
      <alignment horizontal="center" vertical="top" wrapText="1"/>
    </xf>
    <xf numFmtId="0" fontId="96" fillId="0" borderId="0" xfId="0" applyFont="1" applyAlignment="1">
      <alignment horizontal="center" vertical="top" wrapText="1"/>
    </xf>
    <xf numFmtId="0" fontId="96" fillId="0" borderId="13" xfId="0" applyFont="1" applyBorder="1" applyAlignment="1">
      <alignment vertical="top" wrapText="1"/>
    </xf>
    <xf numFmtId="191" fontId="96" fillId="0" borderId="13" xfId="38" applyNumberFormat="1" applyFont="1" applyBorder="1" applyAlignment="1">
      <alignment vertical="top" wrapText="1"/>
    </xf>
    <xf numFmtId="0" fontId="96" fillId="0" borderId="0" xfId="0" applyFont="1" applyAlignment="1">
      <alignment vertical="top" wrapText="1"/>
    </xf>
    <xf numFmtId="0" fontId="97" fillId="0" borderId="13" xfId="0" applyFont="1" applyBorder="1" applyAlignment="1">
      <alignment vertical="top" wrapText="1"/>
    </xf>
    <xf numFmtId="191" fontId="97" fillId="0" borderId="13" xfId="38" applyNumberFormat="1" applyFont="1" applyBorder="1" applyAlignment="1">
      <alignment vertical="top" wrapText="1"/>
    </xf>
    <xf numFmtId="191" fontId="97" fillId="0" borderId="10" xfId="38" applyNumberFormat="1" applyFont="1" applyBorder="1" applyAlignment="1">
      <alignment vertical="top" wrapText="1"/>
    </xf>
    <xf numFmtId="0" fontId="97" fillId="0" borderId="0" xfId="0" applyFont="1" applyAlignment="1">
      <alignment vertical="top" wrapText="1"/>
    </xf>
    <xf numFmtId="0" fontId="98" fillId="0" borderId="0" xfId="0" applyFont="1" applyAlignment="1">
      <alignment vertical="top" wrapText="1"/>
    </xf>
    <xf numFmtId="0" fontId="97" fillId="34" borderId="13" xfId="0" applyFont="1" applyFill="1" applyBorder="1" applyAlignment="1">
      <alignment vertical="top" wrapText="1"/>
    </xf>
    <xf numFmtId="191" fontId="97" fillId="34" borderId="10" xfId="38" applyNumberFormat="1" applyFont="1" applyFill="1" applyBorder="1" applyAlignment="1">
      <alignment vertical="top" wrapText="1"/>
    </xf>
    <xf numFmtId="191" fontId="97" fillId="34" borderId="13" xfId="38" applyNumberFormat="1" applyFont="1" applyFill="1" applyBorder="1" applyAlignment="1">
      <alignment vertical="top" wrapText="1"/>
    </xf>
    <xf numFmtId="0" fontId="97" fillId="34" borderId="0" xfId="0" applyFont="1" applyFill="1" applyAlignment="1">
      <alignment vertical="top" wrapText="1"/>
    </xf>
    <xf numFmtId="191" fontId="85" fillId="0" borderId="0" xfId="38" applyNumberFormat="1" applyFont="1" applyAlignment="1">
      <alignment horizontal="left" vertical="top" wrapText="1"/>
    </xf>
    <xf numFmtId="0" fontId="85" fillId="0" borderId="0" xfId="0" applyFont="1" applyAlignment="1">
      <alignment vertical="top" wrapText="1"/>
    </xf>
    <xf numFmtId="191" fontId="88" fillId="0" borderId="29" xfId="38" applyNumberFormat="1" applyFont="1" applyBorder="1" applyAlignment="1">
      <alignment vertical="top" wrapText="1"/>
    </xf>
    <xf numFmtId="191" fontId="88" fillId="0" borderId="10" xfId="38" applyNumberFormat="1" applyFont="1" applyBorder="1" applyAlignment="1">
      <alignment vertical="top" wrapText="1"/>
    </xf>
    <xf numFmtId="191" fontId="88" fillId="33" borderId="13" xfId="38" applyNumberFormat="1" applyFont="1" applyFill="1" applyBorder="1" applyAlignment="1">
      <alignment horizontal="center" vertical="top" wrapText="1"/>
    </xf>
    <xf numFmtId="0" fontId="88" fillId="0" borderId="0" xfId="0" applyFont="1" applyAlignment="1">
      <alignment horizontal="left" vertical="top"/>
    </xf>
    <xf numFmtId="0" fontId="88" fillId="35" borderId="13" xfId="0" applyFont="1" applyFill="1" applyBorder="1" applyAlignment="1">
      <alignment horizontal="center" vertical="top" wrapText="1"/>
    </xf>
    <xf numFmtId="191" fontId="88" fillId="35" borderId="13" xfId="38" applyNumberFormat="1" applyFont="1" applyFill="1" applyBorder="1" applyAlignment="1">
      <alignment horizontal="center" vertical="top" wrapText="1"/>
    </xf>
    <xf numFmtId="49" fontId="86" fillId="35" borderId="13" xfId="38" applyNumberFormat="1" applyFont="1" applyFill="1" applyBorder="1" applyAlignment="1">
      <alignment horizontal="center" vertical="top" wrapText="1"/>
    </xf>
    <xf numFmtId="191" fontId="13" fillId="35" borderId="13" xfId="38" applyNumberFormat="1" applyFont="1" applyFill="1" applyBorder="1" applyAlignment="1">
      <alignment vertical="top" wrapText="1"/>
    </xf>
    <xf numFmtId="191" fontId="88" fillId="35" borderId="13" xfId="38" applyNumberFormat="1" applyFont="1" applyFill="1" applyBorder="1" applyAlignment="1">
      <alignment vertical="top" wrapText="1"/>
    </xf>
    <xf numFmtId="191" fontId="88" fillId="33" borderId="19" xfId="38" applyNumberFormat="1" applyFont="1" applyFill="1" applyBorder="1" applyAlignment="1">
      <alignment horizontal="center" vertical="top" wrapText="1"/>
    </xf>
    <xf numFmtId="49" fontId="88" fillId="33" borderId="30" xfId="0" applyNumberFormat="1" applyFont="1" applyFill="1" applyBorder="1" applyAlignment="1">
      <alignment horizontal="center" vertical="top"/>
    </xf>
    <xf numFmtId="0" fontId="96" fillId="33" borderId="30" xfId="0" applyFont="1" applyFill="1" applyBorder="1" applyAlignment="1">
      <alignment vertical="top"/>
    </xf>
    <xf numFmtId="0" fontId="88" fillId="33" borderId="0" xfId="0" applyFont="1" applyFill="1" applyAlignment="1">
      <alignment vertical="top"/>
    </xf>
    <xf numFmtId="49" fontId="88" fillId="33" borderId="20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left" vertical="top" wrapText="1"/>
    </xf>
    <xf numFmtId="0" fontId="88" fillId="33" borderId="19" xfId="0" applyFont="1" applyFill="1" applyBorder="1" applyAlignment="1">
      <alignment vertical="top" wrapText="1"/>
    </xf>
    <xf numFmtId="0" fontId="88" fillId="33" borderId="31" xfId="0" applyFont="1" applyFill="1" applyBorder="1" applyAlignment="1">
      <alignment vertical="top" wrapText="1"/>
    </xf>
    <xf numFmtId="0" fontId="88" fillId="33" borderId="30" xfId="0" applyFont="1" applyFill="1" applyBorder="1" applyAlignment="1">
      <alignment vertical="top"/>
    </xf>
    <xf numFmtId="0" fontId="5" fillId="33" borderId="30" xfId="0" applyFont="1" applyFill="1" applyBorder="1" applyAlignment="1">
      <alignment horizontal="left" vertical="top"/>
    </xf>
    <xf numFmtId="49" fontId="88" fillId="33" borderId="20" xfId="0" applyNumberFormat="1" applyFont="1" applyFill="1" applyBorder="1" applyAlignment="1">
      <alignment vertical="top" wrapText="1"/>
    </xf>
    <xf numFmtId="0" fontId="5" fillId="33" borderId="31" xfId="0" applyFont="1" applyFill="1" applyBorder="1" applyAlignment="1">
      <alignment horizontal="left" vertical="top" wrapText="1"/>
    </xf>
    <xf numFmtId="49" fontId="90" fillId="33" borderId="20" xfId="0" applyNumberFormat="1" applyFont="1" applyFill="1" applyBorder="1" applyAlignment="1">
      <alignment horizontal="center" vertical="top" wrapText="1"/>
    </xf>
    <xf numFmtId="191" fontId="93" fillId="33" borderId="30" xfId="38" applyNumberFormat="1" applyFont="1" applyFill="1" applyBorder="1" applyAlignment="1">
      <alignment vertical="top" wrapText="1"/>
    </xf>
    <xf numFmtId="0" fontId="88" fillId="0" borderId="0" xfId="0" applyFont="1" applyAlignment="1">
      <alignment vertical="top"/>
    </xf>
    <xf numFmtId="191" fontId="88" fillId="0" borderId="0" xfId="38" applyNumberFormat="1" applyFont="1" applyAlignment="1">
      <alignment vertical="top"/>
    </xf>
    <xf numFmtId="191" fontId="88" fillId="0" borderId="0" xfId="38" applyNumberFormat="1" applyFont="1" applyAlignment="1">
      <alignment vertical="top"/>
    </xf>
    <xf numFmtId="0" fontId="88" fillId="0" borderId="0" xfId="0" applyFont="1" applyAlignment="1">
      <alignment vertical="top"/>
    </xf>
    <xf numFmtId="0" fontId="99" fillId="0" borderId="0" xfId="0" applyFont="1" applyAlignment="1">
      <alignment vertical="top" wrapText="1"/>
    </xf>
    <xf numFmtId="191" fontId="99" fillId="0" borderId="0" xfId="38" applyNumberFormat="1" applyFont="1" applyAlignment="1">
      <alignment vertical="top" wrapText="1"/>
    </xf>
    <xf numFmtId="0" fontId="100" fillId="0" borderId="0" xfId="0" applyFont="1" applyAlignment="1">
      <alignment horizontal="center" vertical="top" wrapText="1"/>
    </xf>
    <xf numFmtId="191" fontId="19" fillId="33" borderId="14" xfId="38" applyNumberFormat="1" applyFont="1" applyFill="1" applyBorder="1" applyAlignment="1">
      <alignment horizontal="center" vertical="top" wrapText="1"/>
    </xf>
    <xf numFmtId="0" fontId="100" fillId="0" borderId="0" xfId="0" applyFont="1" applyAlignment="1">
      <alignment vertical="top" wrapText="1"/>
    </xf>
    <xf numFmtId="191" fontId="19" fillId="0" borderId="0" xfId="38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20" fillId="33" borderId="17" xfId="0" applyFont="1" applyFill="1" applyBorder="1" applyAlignment="1">
      <alignment vertical="top" wrapText="1"/>
    </xf>
    <xf numFmtId="191" fontId="20" fillId="33" borderId="17" xfId="38" applyNumberFormat="1" applyFont="1" applyFill="1" applyBorder="1" applyAlignment="1">
      <alignment vertical="top" wrapText="1"/>
    </xf>
    <xf numFmtId="191" fontId="20" fillId="33" borderId="13" xfId="38" applyNumberFormat="1" applyFont="1" applyFill="1" applyBorder="1" applyAlignment="1">
      <alignment vertical="top" wrapText="1"/>
    </xf>
    <xf numFmtId="191" fontId="20" fillId="33" borderId="14" xfId="38" applyNumberFormat="1" applyFont="1" applyFill="1" applyBorder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0" fillId="33" borderId="20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191" fontId="20" fillId="33" borderId="0" xfId="0" applyNumberFormat="1" applyFont="1" applyFill="1" applyAlignment="1">
      <alignment vertical="top" wrapText="1"/>
    </xf>
    <xf numFmtId="0" fontId="14" fillId="0" borderId="0" xfId="0" applyFont="1" applyAlignment="1">
      <alignment vertical="top"/>
    </xf>
    <xf numFmtId="191" fontId="93" fillId="0" borderId="0" xfId="38" applyNumberFormat="1" applyFont="1" applyAlignment="1">
      <alignment vertical="top"/>
    </xf>
    <xf numFmtId="191" fontId="93" fillId="0" borderId="0" xfId="38" applyNumberFormat="1" applyFont="1" applyAlignment="1">
      <alignment vertical="top"/>
    </xf>
    <xf numFmtId="0" fontId="93" fillId="0" borderId="0" xfId="0" applyFont="1" applyAlignment="1">
      <alignment vertical="top"/>
    </xf>
    <xf numFmtId="0" fontId="93" fillId="33" borderId="30" xfId="0" applyFont="1" applyFill="1" applyBorder="1" applyAlignment="1">
      <alignment vertical="top"/>
    </xf>
    <xf numFmtId="0" fontId="93" fillId="33" borderId="30" xfId="0" applyFont="1" applyFill="1" applyBorder="1" applyAlignment="1">
      <alignment vertical="top" wrapText="1"/>
    </xf>
    <xf numFmtId="191" fontId="93" fillId="33" borderId="30" xfId="38" applyNumberFormat="1" applyFont="1" applyFill="1" applyBorder="1" applyAlignment="1">
      <alignment vertical="top"/>
    </xf>
    <xf numFmtId="191" fontId="0" fillId="0" borderId="0" xfId="38" applyNumberFormat="1" applyAlignment="1">
      <alignment/>
    </xf>
    <xf numFmtId="191" fontId="0" fillId="0" borderId="0" xfId="0" applyNumberFormat="1" applyAlignment="1">
      <alignment/>
    </xf>
    <xf numFmtId="191" fontId="19" fillId="33" borderId="13" xfId="38" applyNumberFormat="1" applyFont="1" applyFill="1" applyBorder="1" applyAlignment="1">
      <alignment vertical="top" wrapText="1"/>
    </xf>
    <xf numFmtId="191" fontId="19" fillId="33" borderId="13" xfId="0" applyNumberFormat="1" applyFont="1" applyFill="1" applyBorder="1" applyAlignment="1">
      <alignment vertical="top" wrapText="1"/>
    </xf>
    <xf numFmtId="0" fontId="13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191" fontId="5" fillId="33" borderId="13" xfId="38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49" fontId="13" fillId="33" borderId="13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 wrapText="1"/>
    </xf>
    <xf numFmtId="191" fontId="13" fillId="33" borderId="13" xfId="38" applyNumberFormat="1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191" fontId="5" fillId="33" borderId="13" xfId="38" applyNumberFormat="1" applyFont="1" applyFill="1" applyBorder="1" applyAlignment="1">
      <alignment vertical="top" wrapText="1"/>
    </xf>
    <xf numFmtId="0" fontId="13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191" fontId="5" fillId="33" borderId="0" xfId="38" applyNumberFormat="1" applyFont="1" applyFill="1" applyAlignment="1">
      <alignment vertical="top" wrapText="1"/>
    </xf>
    <xf numFmtId="0" fontId="21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43" fontId="2" fillId="33" borderId="0" xfId="38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right" vertical="top"/>
    </xf>
    <xf numFmtId="0" fontId="13" fillId="33" borderId="0" xfId="0" applyFont="1" applyFill="1" applyAlignment="1">
      <alignment horizontal="right" vertical="top"/>
    </xf>
    <xf numFmtId="0" fontId="13" fillId="3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9" fillId="33" borderId="13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vertical="top" wrapText="1"/>
    </xf>
    <xf numFmtId="43" fontId="19" fillId="33" borderId="0" xfId="38" applyFont="1" applyFill="1" applyAlignment="1">
      <alignment horizontal="center" vertical="top" wrapText="1"/>
    </xf>
    <xf numFmtId="43" fontId="19" fillId="33" borderId="13" xfId="38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vertical="top" wrapText="1"/>
    </xf>
    <xf numFmtId="0" fontId="3" fillId="33" borderId="19" xfId="38" applyNumberFormat="1" applyFont="1" applyFill="1" applyBorder="1" applyAlignment="1">
      <alignment horizontal="center" vertical="top" wrapText="1"/>
    </xf>
    <xf numFmtId="43" fontId="3" fillId="33" borderId="19" xfId="38" applyFont="1" applyFill="1" applyBorder="1" applyAlignment="1">
      <alignment vertical="top" wrapText="1"/>
    </xf>
    <xf numFmtId="43" fontId="3" fillId="33" borderId="13" xfId="38" applyFont="1" applyFill="1" applyBorder="1" applyAlignment="1">
      <alignment horizontal="left" vertical="top" wrapText="1"/>
    </xf>
    <xf numFmtId="43" fontId="3" fillId="33" borderId="13" xfId="38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43" fontId="3" fillId="33" borderId="13" xfId="38" applyFont="1" applyFill="1" applyBorder="1" applyAlignment="1">
      <alignment vertical="top" wrapText="1"/>
    </xf>
    <xf numFmtId="43" fontId="3" fillId="0" borderId="0" xfId="38" applyFont="1" applyAlignment="1">
      <alignment vertical="top" wrapText="1"/>
    </xf>
    <xf numFmtId="0" fontId="2" fillId="33" borderId="20" xfId="38" applyNumberFormat="1" applyFont="1" applyFill="1" applyBorder="1" applyAlignment="1">
      <alignment horizontal="center" vertical="top" wrapText="1"/>
    </xf>
    <xf numFmtId="43" fontId="2" fillId="33" borderId="32" xfId="38" applyFont="1" applyFill="1" applyBorder="1" applyAlignment="1">
      <alignment vertical="top" wrapText="1"/>
    </xf>
    <xf numFmtId="43" fontId="2" fillId="33" borderId="13" xfId="38" applyFont="1" applyFill="1" applyBorder="1" applyAlignment="1">
      <alignment horizontal="right" vertical="top" wrapText="1"/>
    </xf>
    <xf numFmtId="43" fontId="101" fillId="33" borderId="0" xfId="38" applyFont="1" applyFill="1" applyAlignment="1">
      <alignment horizontal="right" vertical="top" wrapText="1"/>
    </xf>
    <xf numFmtId="191" fontId="101" fillId="33" borderId="13" xfId="38" applyNumberFormat="1" applyFont="1" applyFill="1" applyBorder="1" applyAlignment="1">
      <alignment horizontal="right" vertical="top" wrapText="1"/>
    </xf>
    <xf numFmtId="43" fontId="2" fillId="33" borderId="13" xfId="38" applyFont="1" applyFill="1" applyBorder="1" applyAlignment="1">
      <alignment vertical="top" wrapText="1"/>
    </xf>
    <xf numFmtId="43" fontId="2" fillId="0" borderId="0" xfId="38" applyFont="1" applyAlignment="1">
      <alignment vertical="top" wrapText="1"/>
    </xf>
    <xf numFmtId="0" fontId="2" fillId="33" borderId="17" xfId="38" applyNumberFormat="1" applyFont="1" applyFill="1" applyBorder="1" applyAlignment="1">
      <alignment horizontal="center" vertical="top" wrapText="1"/>
    </xf>
    <xf numFmtId="43" fontId="2" fillId="33" borderId="16" xfId="38" applyFont="1" applyFill="1" applyBorder="1" applyAlignment="1">
      <alignment vertical="top" wrapText="1"/>
    </xf>
    <xf numFmtId="43" fontId="3" fillId="7" borderId="13" xfId="38" applyFont="1" applyFill="1" applyBorder="1" applyAlignment="1">
      <alignment horizontal="left" vertical="top" wrapText="1"/>
    </xf>
    <xf numFmtId="43" fontId="2" fillId="7" borderId="13" xfId="38" applyFont="1" applyFill="1" applyBorder="1" applyAlignment="1">
      <alignment horizontal="right" vertical="top" wrapText="1"/>
    </xf>
    <xf numFmtId="43" fontId="101" fillId="7" borderId="13" xfId="38" applyFont="1" applyFill="1" applyBorder="1" applyAlignment="1">
      <alignment horizontal="right" vertical="top" wrapText="1"/>
    </xf>
    <xf numFmtId="43" fontId="3" fillId="7" borderId="13" xfId="38" applyFont="1" applyFill="1" applyBorder="1" applyAlignment="1">
      <alignment horizontal="right" vertical="top" wrapText="1"/>
    </xf>
    <xf numFmtId="43" fontId="102" fillId="33" borderId="0" xfId="38" applyFont="1" applyFill="1" applyAlignment="1">
      <alignment vertical="top" wrapText="1"/>
    </xf>
    <xf numFmtId="43" fontId="2" fillId="33" borderId="0" xfId="38" applyFont="1" applyFill="1" applyAlignment="1">
      <alignment vertical="top" wrapText="1"/>
    </xf>
    <xf numFmtId="191" fontId="2" fillId="33" borderId="0" xfId="38" applyNumberFormat="1" applyFont="1" applyFill="1" applyAlignment="1">
      <alignment horizontal="right" vertical="top" wrapText="1"/>
    </xf>
    <xf numFmtId="191" fontId="2" fillId="33" borderId="13" xfId="38" applyNumberFormat="1" applyFont="1" applyFill="1" applyBorder="1" applyAlignment="1">
      <alignment horizontal="right" vertical="top" wrapText="1"/>
    </xf>
    <xf numFmtId="43" fontId="2" fillId="33" borderId="20" xfId="38" applyFont="1" applyFill="1" applyBorder="1" applyAlignment="1">
      <alignment vertical="top" wrapText="1"/>
    </xf>
    <xf numFmtId="0" fontId="3" fillId="0" borderId="19" xfId="38" applyNumberFormat="1" applyFont="1" applyBorder="1" applyAlignment="1">
      <alignment horizontal="center" vertical="top" wrapText="1"/>
    </xf>
    <xf numFmtId="43" fontId="3" fillId="0" borderId="13" xfId="38" applyFont="1" applyBorder="1" applyAlignment="1">
      <alignment horizontal="left" vertical="top" wrapText="1"/>
    </xf>
    <xf numFmtId="43" fontId="3" fillId="0" borderId="13" xfId="38" applyFont="1" applyBorder="1" applyAlignment="1">
      <alignment horizontal="right" vertical="top" wrapText="1"/>
    </xf>
    <xf numFmtId="43" fontId="3" fillId="33" borderId="19" xfId="38" applyFont="1" applyFill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right" vertical="top" wrapText="1"/>
    </xf>
    <xf numFmtId="3" fontId="3" fillId="33" borderId="13" xfId="0" applyNumberFormat="1" applyFont="1" applyFill="1" applyBorder="1" applyAlignment="1">
      <alignment horizontal="right" vertical="top" wrapText="1"/>
    </xf>
    <xf numFmtId="3" fontId="2" fillId="33" borderId="13" xfId="0" applyNumberFormat="1" applyFont="1" applyFill="1" applyBorder="1" applyAlignment="1">
      <alignment horizontal="right" vertical="top" wrapText="1"/>
    </xf>
    <xf numFmtId="43" fontId="102" fillId="7" borderId="13" xfId="38" applyFont="1" applyFill="1" applyBorder="1" applyAlignment="1">
      <alignment horizontal="right" vertical="top" wrapText="1"/>
    </xf>
    <xf numFmtId="0" fontId="2" fillId="33" borderId="13" xfId="38" applyNumberFormat="1" applyFont="1" applyFill="1" applyBorder="1" applyAlignment="1">
      <alignment horizontal="center" vertical="top" wrapText="1"/>
    </xf>
    <xf numFmtId="4" fontId="2" fillId="7" borderId="13" xfId="0" applyNumberFormat="1" applyFont="1" applyFill="1" applyBorder="1" applyAlignment="1">
      <alignment horizontal="right" vertical="top" wrapText="1"/>
    </xf>
    <xf numFmtId="43" fontId="102" fillId="33" borderId="13" xfId="38" applyFont="1" applyFill="1" applyBorder="1" applyAlignment="1">
      <alignment horizontal="right" vertical="top" wrapText="1"/>
    </xf>
    <xf numFmtId="43" fontId="3" fillId="33" borderId="0" xfId="38" applyFont="1" applyFill="1" applyAlignment="1">
      <alignment vertical="top" wrapText="1"/>
    </xf>
    <xf numFmtId="4" fontId="102" fillId="7" borderId="13" xfId="0" applyNumberFormat="1" applyFont="1" applyFill="1" applyBorder="1" applyAlignment="1">
      <alignment horizontal="right" vertical="top" wrapText="1"/>
    </xf>
    <xf numFmtId="0" fontId="2" fillId="12" borderId="13" xfId="38" applyNumberFormat="1" applyFont="1" applyFill="1" applyBorder="1" applyAlignment="1">
      <alignment horizontal="center" vertical="top" wrapText="1"/>
    </xf>
    <xf numFmtId="43" fontId="2" fillId="12" borderId="13" xfId="38" applyFont="1" applyFill="1" applyBorder="1" applyAlignment="1">
      <alignment vertical="top" wrapText="1"/>
    </xf>
    <xf numFmtId="43" fontId="3" fillId="12" borderId="13" xfId="38" applyFont="1" applyFill="1" applyBorder="1" applyAlignment="1">
      <alignment horizontal="left" vertical="top" wrapText="1"/>
    </xf>
    <xf numFmtId="43" fontId="2" fillId="12" borderId="13" xfId="38" applyFont="1" applyFill="1" applyBorder="1" applyAlignment="1">
      <alignment horizontal="right" vertical="top" wrapText="1"/>
    </xf>
    <xf numFmtId="4" fontId="2" fillId="12" borderId="13" xfId="0" applyNumberFormat="1" applyFont="1" applyFill="1" applyBorder="1" applyAlignment="1">
      <alignment horizontal="right" vertical="top" wrapText="1"/>
    </xf>
    <xf numFmtId="43" fontId="3" fillId="12" borderId="13" xfId="38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43" fontId="3" fillId="33" borderId="13" xfId="38" applyFont="1" applyFill="1" applyBorder="1" applyAlignment="1">
      <alignment horizontal="right" vertical="top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7" borderId="13" xfId="0" applyFont="1" applyFill="1" applyBorder="1" applyAlignment="1">
      <alignment horizontal="left" vertical="top"/>
    </xf>
    <xf numFmtId="0" fontId="3" fillId="7" borderId="14" xfId="0" applyFont="1" applyFill="1" applyBorder="1" applyAlignment="1">
      <alignment vertical="top"/>
    </xf>
    <xf numFmtId="0" fontId="3" fillId="7" borderId="10" xfId="0" applyFont="1" applyFill="1" applyBorder="1" applyAlignment="1">
      <alignment horizontal="left" vertical="top"/>
    </xf>
    <xf numFmtId="43" fontId="3" fillId="7" borderId="13" xfId="38" applyFont="1" applyFill="1" applyBorder="1" applyAlignment="1">
      <alignment horizontal="right" vertical="top"/>
    </xf>
    <xf numFmtId="43" fontId="3" fillId="33" borderId="0" xfId="38" applyFont="1" applyFill="1" applyAlignment="1">
      <alignment horizontal="right" vertical="top" wrapText="1"/>
    </xf>
    <xf numFmtId="43" fontId="5" fillId="33" borderId="0" xfId="38" applyFont="1" applyFill="1" applyAlignment="1">
      <alignment horizontal="right" vertical="top"/>
    </xf>
    <xf numFmtId="43" fontId="20" fillId="33" borderId="13" xfId="38" applyFont="1" applyFill="1" applyBorder="1" applyAlignment="1">
      <alignment horizontal="left" vertical="top" wrapText="1"/>
    </xf>
    <xf numFmtId="191" fontId="20" fillId="33" borderId="17" xfId="38" applyNumberFormat="1" applyFont="1" applyFill="1" applyBorder="1" applyAlignment="1">
      <alignment horizontal="left" vertical="top" wrapText="1"/>
    </xf>
    <xf numFmtId="191" fontId="20" fillId="33" borderId="13" xfId="38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right" vertical="top"/>
    </xf>
    <xf numFmtId="0" fontId="25" fillId="33" borderId="0" xfId="0" applyFont="1" applyFill="1" applyAlignment="1">
      <alignment vertical="top"/>
    </xf>
    <xf numFmtId="0" fontId="25" fillId="0" borderId="0" xfId="0" applyFont="1" applyAlignment="1">
      <alignment vertical="top"/>
    </xf>
    <xf numFmtId="191" fontId="20" fillId="33" borderId="33" xfId="38" applyNumberFormat="1" applyFont="1" applyFill="1" applyBorder="1" applyAlignment="1">
      <alignment vertical="top" wrapText="1"/>
    </xf>
    <xf numFmtId="191" fontId="19" fillId="33" borderId="17" xfId="0" applyNumberFormat="1" applyFont="1" applyFill="1" applyBorder="1" applyAlignment="1">
      <alignment vertical="top" wrapText="1"/>
    </xf>
    <xf numFmtId="0" fontId="20" fillId="33" borderId="17" xfId="0" applyFont="1" applyFill="1" applyBorder="1" applyAlignment="1">
      <alignment horizontal="left" vertical="top" wrapText="1"/>
    </xf>
    <xf numFmtId="0" fontId="19" fillId="33" borderId="17" xfId="0" applyFont="1" applyFill="1" applyBorder="1" applyAlignment="1">
      <alignment vertical="top" wrapText="1"/>
    </xf>
    <xf numFmtId="191" fontId="19" fillId="33" borderId="17" xfId="38" applyNumberFormat="1" applyFont="1" applyFill="1" applyBorder="1" applyAlignment="1">
      <alignment vertical="top" wrapText="1"/>
    </xf>
    <xf numFmtId="191" fontId="19" fillId="33" borderId="14" xfId="38" applyNumberFormat="1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99" fillId="33" borderId="19" xfId="0" applyFont="1" applyFill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99" fillId="0" borderId="17" xfId="0" applyFont="1" applyBorder="1" applyAlignment="1">
      <alignment vertical="top" wrapText="1"/>
    </xf>
    <xf numFmtId="0" fontId="99" fillId="0" borderId="13" xfId="0" applyFont="1" applyBorder="1" applyAlignment="1">
      <alignment vertical="top" wrapText="1"/>
    </xf>
    <xf numFmtId="191" fontId="99" fillId="0" borderId="13" xfId="38" applyNumberFormat="1" applyFont="1" applyBorder="1" applyAlignment="1">
      <alignment vertical="top" wrapText="1"/>
    </xf>
    <xf numFmtId="0" fontId="100" fillId="0" borderId="13" xfId="0" applyFont="1" applyBorder="1" applyAlignment="1">
      <alignment vertical="top" wrapText="1"/>
    </xf>
    <xf numFmtId="191" fontId="103" fillId="33" borderId="17" xfId="38" applyNumberFormat="1" applyFont="1" applyFill="1" applyBorder="1" applyAlignment="1">
      <alignment horizontal="left" vertical="top" wrapText="1"/>
    </xf>
    <xf numFmtId="191" fontId="103" fillId="33" borderId="17" xfId="38" applyNumberFormat="1" applyFont="1" applyFill="1" applyBorder="1" applyAlignment="1">
      <alignment vertical="top" wrapText="1"/>
    </xf>
    <xf numFmtId="0" fontId="88" fillId="33" borderId="19" xfId="0" applyFont="1" applyFill="1" applyBorder="1" applyAlignment="1">
      <alignment horizontal="center" vertical="top" wrapText="1"/>
    </xf>
    <xf numFmtId="0" fontId="99" fillId="0" borderId="0" xfId="0" applyFont="1" applyAlignment="1">
      <alignment vertical="top"/>
    </xf>
    <xf numFmtId="191" fontId="99" fillId="0" borderId="0" xfId="38" applyNumberFormat="1" applyFont="1" applyAlignment="1">
      <alignment vertical="top"/>
    </xf>
    <xf numFmtId="0" fontId="100" fillId="0" borderId="0" xfId="0" applyFont="1" applyAlignment="1">
      <alignment vertical="top"/>
    </xf>
    <xf numFmtId="191" fontId="100" fillId="0" borderId="0" xfId="38" applyNumberFormat="1" applyFont="1" applyAlignment="1">
      <alignment vertical="top" wrapText="1"/>
    </xf>
    <xf numFmtId="0" fontId="14" fillId="33" borderId="0" xfId="0" applyFont="1" applyFill="1" applyAlignment="1">
      <alignment vertical="top"/>
    </xf>
    <xf numFmtId="0" fontId="13" fillId="33" borderId="20" xfId="0" applyFont="1" applyFill="1" applyBorder="1" applyAlignment="1">
      <alignment horizontal="left" vertical="top" wrapText="1"/>
    </xf>
    <xf numFmtId="191" fontId="93" fillId="33" borderId="0" xfId="38" applyNumberFormat="1" applyFont="1" applyFill="1" applyAlignment="1">
      <alignment horizontal="right" vertical="top" wrapText="1"/>
    </xf>
    <xf numFmtId="0" fontId="101" fillId="33" borderId="0" xfId="0" applyFont="1" applyFill="1" applyAlignment="1">
      <alignment horizontal="center"/>
    </xf>
    <xf numFmtId="43" fontId="101" fillId="33" borderId="0" xfId="38" applyFont="1" applyFill="1" applyAlignment="1">
      <alignment horizontal="center"/>
    </xf>
    <xf numFmtId="43" fontId="91" fillId="33" borderId="0" xfId="38" applyFont="1" applyFill="1" applyAlignment="1">
      <alignment horizontal="center"/>
    </xf>
    <xf numFmtId="0" fontId="93" fillId="33" borderId="0" xfId="0" applyFont="1" applyFill="1" applyAlignment="1">
      <alignment horizontal="right"/>
    </xf>
    <xf numFmtId="0" fontId="101" fillId="33" borderId="0" xfId="0" applyFont="1" applyFill="1" applyAlignment="1">
      <alignment/>
    </xf>
    <xf numFmtId="0" fontId="91" fillId="33" borderId="0" xfId="0" applyFont="1" applyFill="1" applyAlignment="1">
      <alignment vertical="top"/>
    </xf>
    <xf numFmtId="43" fontId="91" fillId="33" borderId="0" xfId="38" applyFont="1" applyFill="1" applyAlignment="1">
      <alignment vertical="top"/>
    </xf>
    <xf numFmtId="0" fontId="91" fillId="33" borderId="0" xfId="0" applyFont="1" applyFill="1" applyAlignment="1">
      <alignment horizontal="left" vertical="top"/>
    </xf>
    <xf numFmtId="0" fontId="91" fillId="33" borderId="13" xfId="0" applyFont="1" applyFill="1" applyBorder="1" applyAlignment="1">
      <alignment horizontal="center" vertical="top" wrapText="1"/>
    </xf>
    <xf numFmtId="43" fontId="91" fillId="33" borderId="13" xfId="38" applyFont="1" applyFill="1" applyBorder="1" applyAlignment="1">
      <alignment horizontal="center" vertical="top" wrapText="1"/>
    </xf>
    <xf numFmtId="196" fontId="91" fillId="33" borderId="13" xfId="38" applyNumberFormat="1" applyFont="1" applyFill="1" applyBorder="1" applyAlignment="1">
      <alignment horizontal="center" vertical="top" wrapText="1"/>
    </xf>
    <xf numFmtId="0" fontId="91" fillId="33" borderId="0" xfId="0" applyFont="1" applyFill="1" applyAlignment="1">
      <alignment horizontal="center" vertical="top" wrapText="1"/>
    </xf>
    <xf numFmtId="49" fontId="101" fillId="33" borderId="13" xfId="0" applyNumberFormat="1" applyFont="1" applyFill="1" applyBorder="1" applyAlignment="1">
      <alignment horizontal="center"/>
    </xf>
    <xf numFmtId="49" fontId="101" fillId="33" borderId="0" xfId="0" applyNumberFormat="1" applyFont="1" applyFill="1" applyAlignment="1">
      <alignment horizontal="center"/>
    </xf>
    <xf numFmtId="0" fontId="101" fillId="33" borderId="13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left" vertical="top" wrapText="1"/>
    </xf>
    <xf numFmtId="0" fontId="101" fillId="33" borderId="0" xfId="0" applyFont="1" applyFill="1" applyAlignment="1">
      <alignment vertical="top" wrapText="1"/>
    </xf>
    <xf numFmtId="0" fontId="91" fillId="33" borderId="0" xfId="0" applyFont="1" applyFill="1" applyAlignment="1">
      <alignment vertical="top" wrapText="1"/>
    </xf>
    <xf numFmtId="43" fontId="2" fillId="33" borderId="10" xfId="38" applyFont="1" applyFill="1" applyBorder="1" applyAlignment="1">
      <alignment horizontal="left" vertical="top" wrapText="1"/>
    </xf>
    <xf numFmtId="43" fontId="2" fillId="33" borderId="10" xfId="38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191" fontId="2" fillId="33" borderId="10" xfId="38" applyNumberFormat="1" applyFont="1" applyFill="1" applyBorder="1" applyAlignment="1">
      <alignment horizontal="right" vertical="top" wrapText="1"/>
    </xf>
    <xf numFmtId="43" fontId="91" fillId="33" borderId="16" xfId="38" applyFont="1" applyFill="1" applyBorder="1" applyAlignment="1">
      <alignment horizontal="left"/>
    </xf>
    <xf numFmtId="0" fontId="91" fillId="33" borderId="13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101" fillId="33" borderId="0" xfId="0" applyFont="1" applyFill="1" applyAlignment="1">
      <alignment horizontal="left"/>
    </xf>
    <xf numFmtId="43" fontId="91" fillId="33" borderId="0" xfId="38" applyFont="1" applyFill="1" applyAlignment="1">
      <alignment horizontal="left"/>
    </xf>
    <xf numFmtId="191" fontId="88" fillId="0" borderId="13" xfId="38" applyNumberFormat="1" applyFont="1" applyBorder="1" applyAlignment="1">
      <alignment horizontal="center" vertical="top"/>
    </xf>
    <xf numFmtId="0" fontId="88" fillId="0" borderId="0" xfId="0" applyFont="1" applyAlignment="1">
      <alignment horizontal="center" vertical="top"/>
    </xf>
    <xf numFmtId="49" fontId="88" fillId="0" borderId="13" xfId="0" applyNumberFormat="1" applyFont="1" applyBorder="1" applyAlignment="1">
      <alignment horizontal="center" vertical="top" wrapText="1"/>
    </xf>
    <xf numFmtId="49" fontId="88" fillId="0" borderId="0" xfId="0" applyNumberFormat="1" applyFont="1" applyAlignment="1">
      <alignment horizontal="center" vertical="top" wrapText="1"/>
    </xf>
    <xf numFmtId="0" fontId="88" fillId="36" borderId="19" xfId="0" applyFont="1" applyFill="1" applyBorder="1" applyAlignment="1">
      <alignment horizontal="center" vertical="top" wrapText="1"/>
    </xf>
    <xf numFmtId="0" fontId="88" fillId="36" borderId="19" xfId="0" applyFont="1" applyFill="1" applyBorder="1" applyAlignment="1">
      <alignment vertical="top" wrapText="1"/>
    </xf>
    <xf numFmtId="191" fontId="88" fillId="36" borderId="13" xfId="38" applyNumberFormat="1" applyFont="1" applyFill="1" applyBorder="1" applyAlignment="1">
      <alignment vertical="top" wrapText="1"/>
    </xf>
    <xf numFmtId="0" fontId="88" fillId="33" borderId="20" xfId="0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86" fillId="0" borderId="0" xfId="0" applyFont="1" applyAlignment="1">
      <alignment vertical="top"/>
    </xf>
    <xf numFmtId="191" fontId="86" fillId="0" borderId="0" xfId="38" applyNumberFormat="1" applyFont="1" applyAlignment="1">
      <alignment vertical="top"/>
    </xf>
    <xf numFmtId="191" fontId="88" fillId="0" borderId="0" xfId="38" applyNumberFormat="1" applyFont="1" applyAlignment="1">
      <alignment vertical="top" wrapText="1"/>
    </xf>
    <xf numFmtId="0" fontId="14" fillId="33" borderId="0" xfId="0" applyFont="1" applyFill="1" applyAlignment="1">
      <alignment horizontal="left"/>
    </xf>
    <xf numFmtId="0" fontId="104" fillId="33" borderId="0" xfId="0" applyFont="1" applyFill="1" applyAlignment="1">
      <alignment horizontal="left"/>
    </xf>
    <xf numFmtId="43" fontId="104" fillId="33" borderId="0" xfId="38" applyFont="1" applyFill="1" applyAlignment="1">
      <alignment horizontal="left"/>
    </xf>
    <xf numFmtId="43" fontId="93" fillId="33" borderId="0" xfId="38" applyFont="1" applyFill="1" applyAlignment="1">
      <alignment horizontal="left"/>
    </xf>
    <xf numFmtId="0" fontId="28" fillId="33" borderId="0" xfId="0" applyFont="1" applyFill="1" applyAlignment="1">
      <alignment horizontal="center" vertical="top" wrapText="1"/>
    </xf>
    <xf numFmtId="43" fontId="101" fillId="33" borderId="0" xfId="38" applyFont="1" applyFill="1" applyAlignment="1">
      <alignment horizontal="left"/>
    </xf>
    <xf numFmtId="0" fontId="10" fillId="0" borderId="0" xfId="0" applyFont="1" applyAlignment="1">
      <alignment vertical="top"/>
    </xf>
    <xf numFmtId="0" fontId="93" fillId="0" borderId="0" xfId="0" applyFont="1" applyAlignment="1">
      <alignment vertical="top" wrapText="1"/>
    </xf>
    <xf numFmtId="0" fontId="101" fillId="0" borderId="0" xfId="0" applyFont="1" applyAlignment="1">
      <alignment vertical="top"/>
    </xf>
    <xf numFmtId="0" fontId="104" fillId="33" borderId="0" xfId="0" applyFont="1" applyFill="1" applyAlignment="1">
      <alignment vertical="top" wrapText="1"/>
    </xf>
    <xf numFmtId="191" fontId="104" fillId="33" borderId="0" xfId="38" applyNumberFormat="1" applyFont="1" applyFill="1" applyAlignment="1">
      <alignment vertical="top" wrapText="1"/>
    </xf>
    <xf numFmtId="191" fontId="88" fillId="33" borderId="0" xfId="38" applyNumberFormat="1" applyFont="1" applyFill="1" applyAlignment="1">
      <alignment vertical="top"/>
    </xf>
    <xf numFmtId="0" fontId="105" fillId="33" borderId="0" xfId="0" applyFont="1" applyFill="1" applyAlignment="1">
      <alignment horizontal="center" vertical="top" wrapText="1"/>
    </xf>
    <xf numFmtId="0" fontId="105" fillId="33" borderId="19" xfId="0" applyFont="1" applyFill="1" applyBorder="1" applyAlignment="1">
      <alignment vertical="top" wrapText="1"/>
    </xf>
    <xf numFmtId="191" fontId="105" fillId="33" borderId="13" xfId="38" applyNumberFormat="1" applyFont="1" applyFill="1" applyBorder="1" applyAlignment="1">
      <alignment vertical="top" wrapText="1"/>
    </xf>
    <xf numFmtId="191" fontId="105" fillId="33" borderId="14" xfId="38" applyNumberFormat="1" applyFont="1" applyFill="1" applyBorder="1" applyAlignment="1">
      <alignment vertical="top" wrapText="1"/>
    </xf>
    <xf numFmtId="191" fontId="105" fillId="33" borderId="13" xfId="0" applyNumberFormat="1" applyFont="1" applyFill="1" applyBorder="1" applyAlignment="1">
      <alignment vertical="top" wrapText="1"/>
    </xf>
    <xf numFmtId="0" fontId="105" fillId="33" borderId="0" xfId="0" applyFont="1" applyFill="1" applyAlignment="1">
      <alignment vertical="top" wrapText="1"/>
    </xf>
    <xf numFmtId="0" fontId="29" fillId="33" borderId="20" xfId="0" applyFont="1" applyFill="1" applyBorder="1" applyAlignment="1">
      <alignment vertical="top" wrapText="1"/>
    </xf>
    <xf numFmtId="0" fontId="29" fillId="33" borderId="13" xfId="0" applyFont="1" applyFill="1" applyBorder="1" applyAlignment="1">
      <alignment vertical="top" wrapText="1"/>
    </xf>
    <xf numFmtId="191" fontId="29" fillId="33" borderId="13" xfId="38" applyNumberFormat="1" applyFont="1" applyFill="1" applyBorder="1" applyAlignment="1">
      <alignment vertical="top" wrapText="1"/>
    </xf>
    <xf numFmtId="191" fontId="29" fillId="33" borderId="0" xfId="38" applyNumberFormat="1" applyFont="1" applyFill="1" applyAlignment="1">
      <alignment vertical="top" wrapText="1"/>
    </xf>
    <xf numFmtId="0" fontId="29" fillId="33" borderId="0" xfId="0" applyFont="1" applyFill="1" applyAlignment="1">
      <alignment vertical="top" wrapText="1"/>
    </xf>
    <xf numFmtId="43" fontId="29" fillId="33" borderId="13" xfId="38" applyFont="1" applyFill="1" applyBorder="1" applyAlignment="1">
      <alignment vertical="top" wrapText="1"/>
    </xf>
    <xf numFmtId="0" fontId="29" fillId="33" borderId="17" xfId="0" applyFont="1" applyFill="1" applyBorder="1" applyAlignment="1">
      <alignment vertical="top" wrapText="1"/>
    </xf>
    <xf numFmtId="191" fontId="29" fillId="33" borderId="17" xfId="38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191" fontId="7" fillId="33" borderId="17" xfId="38" applyNumberFormat="1" applyFont="1" applyFill="1" applyBorder="1" applyAlignment="1">
      <alignment vertical="top" wrapText="1"/>
    </xf>
    <xf numFmtId="191" fontId="7" fillId="33" borderId="13" xfId="38" applyNumberFormat="1" applyFont="1" applyFill="1" applyBorder="1" applyAlignment="1">
      <alignment vertical="top" wrapText="1"/>
    </xf>
    <xf numFmtId="191" fontId="7" fillId="33" borderId="14" xfId="38" applyNumberFormat="1" applyFont="1" applyFill="1" applyBorder="1" applyAlignment="1">
      <alignment vertical="top" wrapText="1"/>
    </xf>
    <xf numFmtId="191" fontId="29" fillId="33" borderId="13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43" fontId="7" fillId="33" borderId="13" xfId="38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191" fontId="7" fillId="33" borderId="0" xfId="0" applyNumberFormat="1" applyFont="1" applyFill="1" applyAlignment="1">
      <alignment vertical="top" wrapText="1"/>
    </xf>
    <xf numFmtId="0" fontId="99" fillId="33" borderId="0" xfId="0" applyFont="1" applyFill="1" applyAlignment="1">
      <alignment vertical="top" wrapText="1"/>
    </xf>
    <xf numFmtId="191" fontId="99" fillId="33" borderId="0" xfId="38" applyNumberFormat="1" applyFont="1" applyFill="1" applyAlignment="1">
      <alignment vertical="top" wrapText="1"/>
    </xf>
    <xf numFmtId="0" fontId="100" fillId="33" borderId="0" xfId="0" applyFont="1" applyFill="1" applyAlignment="1">
      <alignment vertical="top" wrapText="1"/>
    </xf>
    <xf numFmtId="191" fontId="100" fillId="33" borderId="0" xfId="38" applyNumberFormat="1" applyFont="1" applyFill="1" applyAlignment="1">
      <alignment vertical="top" wrapText="1"/>
    </xf>
    <xf numFmtId="0" fontId="100" fillId="33" borderId="0" xfId="0" applyFont="1" applyFill="1" applyAlignment="1">
      <alignment vertical="top"/>
    </xf>
    <xf numFmtId="191" fontId="100" fillId="33" borderId="0" xfId="38" applyNumberFormat="1" applyFont="1" applyFill="1" applyAlignment="1">
      <alignment vertical="top"/>
    </xf>
    <xf numFmtId="0" fontId="105" fillId="33" borderId="20" xfId="0" applyFont="1" applyFill="1" applyBorder="1" applyAlignment="1">
      <alignment vertical="top" wrapText="1"/>
    </xf>
    <xf numFmtId="0" fontId="105" fillId="36" borderId="13" xfId="0" applyFont="1" applyFill="1" applyBorder="1" applyAlignment="1">
      <alignment vertical="top" wrapText="1"/>
    </xf>
    <xf numFmtId="191" fontId="105" fillId="36" borderId="13" xfId="38" applyNumberFormat="1" applyFont="1" applyFill="1" applyBorder="1" applyAlignment="1">
      <alignment vertical="top" wrapText="1"/>
    </xf>
    <xf numFmtId="191" fontId="105" fillId="36" borderId="14" xfId="38" applyNumberFormat="1" applyFont="1" applyFill="1" applyBorder="1" applyAlignment="1">
      <alignment vertical="top" wrapText="1"/>
    </xf>
    <xf numFmtId="191" fontId="105" fillId="36" borderId="13" xfId="0" applyNumberFormat="1" applyFont="1" applyFill="1" applyBorder="1" applyAlignment="1">
      <alignment vertical="top" wrapText="1"/>
    </xf>
    <xf numFmtId="0" fontId="88" fillId="33" borderId="13" xfId="0" applyFont="1" applyFill="1" applyBorder="1" applyAlignment="1">
      <alignment vertical="top" wrapText="1"/>
    </xf>
    <xf numFmtId="191" fontId="31" fillId="33" borderId="14" xfId="38" applyNumberFormat="1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 vertical="top" wrapText="1"/>
    </xf>
    <xf numFmtId="191" fontId="29" fillId="36" borderId="13" xfId="38" applyNumberFormat="1" applyFont="1" applyFill="1" applyBorder="1" applyAlignment="1">
      <alignment vertical="top" wrapText="1"/>
    </xf>
    <xf numFmtId="0" fontId="105" fillId="33" borderId="20" xfId="0" applyFont="1" applyFill="1" applyBorder="1" applyAlignment="1">
      <alignment horizontal="center" vertical="top" wrapText="1"/>
    </xf>
    <xf numFmtId="0" fontId="105" fillId="33" borderId="17" xfId="0" applyFont="1" applyFill="1" applyBorder="1" applyAlignment="1">
      <alignment horizontal="center" vertical="top" wrapText="1"/>
    </xf>
    <xf numFmtId="191" fontId="31" fillId="33" borderId="17" xfId="38" applyNumberFormat="1" applyFont="1" applyFill="1" applyBorder="1" applyAlignment="1">
      <alignment horizontal="center" vertical="top" wrapText="1"/>
    </xf>
    <xf numFmtId="191" fontId="31" fillId="33" borderId="33" xfId="38" applyNumberFormat="1" applyFont="1" applyFill="1" applyBorder="1" applyAlignment="1">
      <alignment horizontal="center" vertical="top" wrapText="1"/>
    </xf>
    <xf numFmtId="0" fontId="105" fillId="33" borderId="17" xfId="0" applyFont="1" applyFill="1" applyBorder="1" applyAlignment="1">
      <alignment horizontal="left" vertical="top" wrapText="1"/>
    </xf>
    <xf numFmtId="43" fontId="20" fillId="33" borderId="17" xfId="38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 wrapText="1"/>
    </xf>
    <xf numFmtId="0" fontId="3" fillId="8" borderId="14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 wrapText="1"/>
    </xf>
    <xf numFmtId="191" fontId="2" fillId="33" borderId="14" xfId="38" applyNumberFormat="1" applyFont="1" applyFill="1" applyBorder="1" applyAlignment="1">
      <alignment horizontal="center" vertical="top" wrapText="1"/>
    </xf>
    <xf numFmtId="191" fontId="2" fillId="33" borderId="10" xfId="38" applyNumberFormat="1" applyFont="1" applyFill="1" applyBorder="1" applyAlignment="1">
      <alignment horizontal="center" vertical="top" wrapText="1"/>
    </xf>
    <xf numFmtId="191" fontId="2" fillId="33" borderId="19" xfId="38" applyNumberFormat="1" applyFont="1" applyFill="1" applyBorder="1" applyAlignment="1">
      <alignment horizontal="center" vertical="top" wrapText="1"/>
    </xf>
    <xf numFmtId="191" fontId="2" fillId="33" borderId="17" xfId="38" applyNumberFormat="1" applyFont="1" applyFill="1" applyBorder="1" applyAlignment="1">
      <alignment horizontal="center" vertical="top" wrapText="1"/>
    </xf>
    <xf numFmtId="191" fontId="2" fillId="33" borderId="13" xfId="38" applyNumberFormat="1" applyFont="1" applyFill="1" applyBorder="1" applyAlignment="1">
      <alignment horizontal="center" vertical="top" wrapText="1"/>
    </xf>
    <xf numFmtId="191" fontId="2" fillId="33" borderId="34" xfId="38" applyNumberFormat="1" applyFont="1" applyFill="1" applyBorder="1" applyAlignment="1">
      <alignment horizontal="center" vertical="top" wrapText="1"/>
    </xf>
    <xf numFmtId="191" fontId="3" fillId="33" borderId="35" xfId="38" applyNumberFormat="1" applyFont="1" applyFill="1" applyBorder="1" applyAlignment="1">
      <alignment horizontal="center" vertical="top" wrapText="1"/>
    </xf>
    <xf numFmtId="191" fontId="3" fillId="33" borderId="36" xfId="38" applyNumberFormat="1" applyFont="1" applyFill="1" applyBorder="1" applyAlignment="1">
      <alignment horizontal="center" vertical="top" wrapText="1"/>
    </xf>
    <xf numFmtId="191" fontId="3" fillId="33" borderId="37" xfId="38" applyNumberFormat="1" applyFont="1" applyFill="1" applyBorder="1" applyAlignment="1">
      <alignment horizontal="center" vertical="top" wrapText="1"/>
    </xf>
    <xf numFmtId="191" fontId="3" fillId="33" borderId="38" xfId="38" applyNumberFormat="1" applyFont="1" applyFill="1" applyBorder="1" applyAlignment="1">
      <alignment horizontal="center" vertical="top" wrapText="1"/>
    </xf>
    <xf numFmtId="191" fontId="3" fillId="33" borderId="39" xfId="38" applyNumberFormat="1" applyFont="1" applyFill="1" applyBorder="1" applyAlignment="1">
      <alignment horizontal="center" vertical="top" wrapText="1"/>
    </xf>
    <xf numFmtId="191" fontId="4" fillId="33" borderId="0" xfId="38" applyNumberFormat="1" applyFont="1" applyFill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191" fontId="3" fillId="33" borderId="41" xfId="38" applyNumberFormat="1" applyFont="1" applyFill="1" applyBorder="1" applyAlignment="1">
      <alignment horizontal="center" vertical="top" wrapText="1"/>
    </xf>
    <xf numFmtId="191" fontId="3" fillId="33" borderId="42" xfId="38" applyNumberFormat="1" applyFont="1" applyFill="1" applyBorder="1" applyAlignment="1">
      <alignment horizontal="center" vertical="top" wrapText="1"/>
    </xf>
    <xf numFmtId="191" fontId="3" fillId="33" borderId="26" xfId="38" applyNumberFormat="1" applyFont="1" applyFill="1" applyBorder="1" applyAlignment="1">
      <alignment horizontal="center" vertical="top" wrapText="1"/>
    </xf>
    <xf numFmtId="191" fontId="106" fillId="0" borderId="0" xfId="38" applyNumberFormat="1" applyFont="1" applyAlignment="1">
      <alignment horizontal="center" vertical="top" wrapText="1"/>
    </xf>
    <xf numFmtId="0" fontId="100" fillId="0" borderId="13" xfId="0" applyFont="1" applyBorder="1" applyAlignment="1">
      <alignment horizontal="center" vertical="top" wrapText="1"/>
    </xf>
    <xf numFmtId="0" fontId="100" fillId="0" borderId="19" xfId="0" applyFont="1" applyBorder="1" applyAlignment="1">
      <alignment horizontal="center" vertical="top" wrapText="1"/>
    </xf>
    <xf numFmtId="0" fontId="100" fillId="0" borderId="17" xfId="0" applyFont="1" applyBorder="1" applyAlignment="1">
      <alignment horizontal="center" vertical="top" wrapText="1"/>
    </xf>
    <xf numFmtId="191" fontId="100" fillId="0" borderId="14" xfId="38" applyNumberFormat="1" applyFont="1" applyBorder="1" applyAlignment="1">
      <alignment horizontal="center" vertical="top" wrapText="1"/>
    </xf>
    <xf numFmtId="191" fontId="100" fillId="0" borderId="34" xfId="38" applyNumberFormat="1" applyFont="1" applyBorder="1" applyAlignment="1">
      <alignment horizontal="center" vertical="top" wrapText="1"/>
    </xf>
    <xf numFmtId="191" fontId="100" fillId="0" borderId="10" xfId="38" applyNumberFormat="1" applyFont="1" applyBorder="1" applyAlignment="1">
      <alignment horizontal="center" vertical="top" wrapText="1"/>
    </xf>
    <xf numFmtId="191" fontId="100" fillId="0" borderId="19" xfId="38" applyNumberFormat="1" applyFont="1" applyBorder="1" applyAlignment="1">
      <alignment horizontal="center" vertical="top" wrapText="1"/>
    </xf>
    <xf numFmtId="191" fontId="100" fillId="0" borderId="17" xfId="38" applyNumberFormat="1" applyFont="1" applyBorder="1" applyAlignment="1">
      <alignment horizontal="center" vertical="top" wrapText="1"/>
    </xf>
    <xf numFmtId="191" fontId="31" fillId="33" borderId="19" xfId="38" applyNumberFormat="1" applyFont="1" applyFill="1" applyBorder="1" applyAlignment="1">
      <alignment horizontal="center" vertical="top" wrapText="1"/>
    </xf>
    <xf numFmtId="191" fontId="31" fillId="33" borderId="17" xfId="38" applyNumberFormat="1" applyFont="1" applyFill="1" applyBorder="1" applyAlignment="1">
      <alignment horizontal="center" vertical="top" wrapText="1"/>
    </xf>
    <xf numFmtId="191" fontId="107" fillId="33" borderId="0" xfId="38" applyNumberFormat="1" applyFont="1" applyFill="1" applyAlignment="1">
      <alignment horizontal="center" vertical="top" wrapText="1"/>
    </xf>
    <xf numFmtId="191" fontId="108" fillId="33" borderId="19" xfId="38" applyNumberFormat="1" applyFont="1" applyFill="1" applyBorder="1" applyAlignment="1">
      <alignment horizontal="center" vertical="top" wrapText="1"/>
    </xf>
    <xf numFmtId="191" fontId="108" fillId="33" borderId="17" xfId="38" applyNumberFormat="1" applyFont="1" applyFill="1" applyBorder="1" applyAlignment="1">
      <alignment horizontal="center" vertical="top" wrapText="1"/>
    </xf>
    <xf numFmtId="0" fontId="105" fillId="33" borderId="19" xfId="0" applyFont="1" applyFill="1" applyBorder="1" applyAlignment="1">
      <alignment horizontal="center" vertical="top" wrapText="1"/>
    </xf>
    <xf numFmtId="0" fontId="105" fillId="33" borderId="20" xfId="0" applyFont="1" applyFill="1" applyBorder="1" applyAlignment="1">
      <alignment horizontal="center" vertical="top" wrapText="1"/>
    </xf>
    <xf numFmtId="0" fontId="105" fillId="33" borderId="17" xfId="0" applyFont="1" applyFill="1" applyBorder="1" applyAlignment="1">
      <alignment horizontal="center" vertical="top" wrapText="1"/>
    </xf>
    <xf numFmtId="191" fontId="105" fillId="33" borderId="14" xfId="38" applyNumberFormat="1" applyFont="1" applyFill="1" applyBorder="1" applyAlignment="1">
      <alignment horizontal="center" vertical="top" wrapText="1"/>
    </xf>
    <xf numFmtId="191" fontId="105" fillId="33" borderId="34" xfId="38" applyNumberFormat="1" applyFont="1" applyFill="1" applyBorder="1" applyAlignment="1">
      <alignment horizontal="center" vertical="top" wrapText="1"/>
    </xf>
    <xf numFmtId="0" fontId="93" fillId="33" borderId="43" xfId="0" applyFont="1" applyFill="1" applyBorder="1" applyAlignment="1">
      <alignment horizontal="left" vertical="top" wrapText="1"/>
    </xf>
    <xf numFmtId="0" fontId="93" fillId="33" borderId="44" xfId="0" applyFont="1" applyFill="1" applyBorder="1" applyAlignment="1">
      <alignment horizontal="left" vertical="top" wrapText="1"/>
    </xf>
    <xf numFmtId="0" fontId="96" fillId="0" borderId="13" xfId="0" applyFont="1" applyBorder="1" applyAlignment="1">
      <alignment horizontal="center" vertical="top" wrapText="1"/>
    </xf>
    <xf numFmtId="0" fontId="95" fillId="0" borderId="45" xfId="0" applyFont="1" applyBorder="1" applyAlignment="1">
      <alignment horizontal="center" vertical="top"/>
    </xf>
    <xf numFmtId="0" fontId="88" fillId="0" borderId="19" xfId="0" applyFont="1" applyBorder="1" applyAlignment="1">
      <alignment horizontal="center" vertical="top" wrapText="1"/>
    </xf>
    <xf numFmtId="0" fontId="88" fillId="0" borderId="17" xfId="0" applyFont="1" applyBorder="1" applyAlignment="1">
      <alignment horizontal="center" vertical="top" wrapText="1"/>
    </xf>
    <xf numFmtId="0" fontId="88" fillId="0" borderId="46" xfId="0" applyFont="1" applyBorder="1" applyAlignment="1">
      <alignment horizontal="center" vertical="top" wrapText="1"/>
    </xf>
    <xf numFmtId="0" fontId="88" fillId="0" borderId="33" xfId="0" applyFont="1" applyBorder="1" applyAlignment="1">
      <alignment horizontal="center" vertical="top" wrapText="1"/>
    </xf>
    <xf numFmtId="0" fontId="88" fillId="0" borderId="27" xfId="0" applyFont="1" applyBorder="1" applyAlignment="1">
      <alignment horizontal="center" vertical="top" wrapText="1"/>
    </xf>
    <xf numFmtId="0" fontId="88" fillId="0" borderId="13" xfId="0" applyFont="1" applyBorder="1" applyAlignment="1">
      <alignment horizontal="center" vertical="top" wrapText="1"/>
    </xf>
    <xf numFmtId="0" fontId="88" fillId="0" borderId="28" xfId="0" applyFont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43" fontId="4" fillId="33" borderId="0" xfId="38" applyFont="1" applyFill="1" applyAlignment="1">
      <alignment horizontal="center" vertical="top" wrapText="1"/>
    </xf>
    <xf numFmtId="43" fontId="19" fillId="33" borderId="13" xfId="38" applyFont="1" applyFill="1" applyBorder="1" applyAlignment="1">
      <alignment horizontal="center" vertical="top" wrapText="1"/>
    </xf>
    <xf numFmtId="0" fontId="28" fillId="33" borderId="0" xfId="0" applyFont="1" applyFill="1" applyAlignment="1">
      <alignment horizontal="center" vertical="top" wrapText="1"/>
    </xf>
    <xf numFmtId="0" fontId="91" fillId="33" borderId="33" xfId="0" applyFont="1" applyFill="1" applyBorder="1" applyAlignment="1">
      <alignment horizontal="left"/>
    </xf>
    <xf numFmtId="0" fontId="91" fillId="33" borderId="16" xfId="0" applyFont="1" applyFill="1" applyBorder="1" applyAlignment="1">
      <alignment horizontal="left"/>
    </xf>
    <xf numFmtId="0" fontId="88" fillId="33" borderId="14" xfId="0" applyFont="1" applyFill="1" applyBorder="1" applyAlignment="1">
      <alignment horizontal="left" vertical="top" wrapText="1"/>
    </xf>
    <xf numFmtId="0" fontId="88" fillId="33" borderId="10" xfId="0" applyFont="1" applyFill="1" applyBorder="1" applyAlignment="1">
      <alignment horizontal="left" vertical="top" wrapText="1"/>
    </xf>
    <xf numFmtId="0" fontId="88" fillId="36" borderId="14" xfId="0" applyFont="1" applyFill="1" applyBorder="1" applyAlignment="1">
      <alignment horizontal="left" vertical="top" wrapText="1"/>
    </xf>
    <xf numFmtId="0" fontId="88" fillId="36" borderId="10" xfId="0" applyFont="1" applyFill="1" applyBorder="1" applyAlignment="1">
      <alignment horizontal="left" vertical="top" wrapText="1"/>
    </xf>
    <xf numFmtId="191" fontId="100" fillId="33" borderId="0" xfId="38" applyNumberFormat="1" applyFont="1" applyFill="1" applyAlignment="1">
      <alignment horizontal="center" vertical="top" wrapText="1"/>
    </xf>
    <xf numFmtId="191" fontId="100" fillId="33" borderId="0" xfId="38" applyNumberFormat="1" applyFont="1" applyFill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09;&#3636;&#3605;&#3618;&#3634;&#3619;&#3623;&#3617;&#3652;&#3615;&#3621;&#3660;%20E\&#3591;&#3610;&#3611;&#3619;&#3632;&#3617;&#3634;&#3603;\&#3611;&#3637;%202561\&#3611;&#3619;&#3632;&#3594;&#3640;&#3617;22&#3614;&#3618;.60-&#3594;&#3637;&#3657;&#3649;&#3592;&#3591;&#3649;&#3609;&#3623;&#3607;&#3634;&#3591;&#3585;&#3634;&#3619;&#3592;&#3633;&#3604;&#3607;&#3635;&#3586;&#3657;&#3629;&#3617;&#3641;&#3621;&#3648;&#3626;&#3609;&#3629;&#3626;&#3616;&#3634;\&#3619;&#3623;&#3617;&#3586;&#3657;&#3629;&#3617;&#3641;&#3621;&#3592;&#3634;&#3585;&#3588;&#3603;&#3632;-&#3626;&#3635;&#3609;&#3633;&#3585;21&#3617;&#3636;&#3618;.61\21&#3617;&#3636;&#3618;.61&#3616;&#3634;&#3618;&#3651;&#3609;16.00&#3609;\&#3588;&#3603;&#3632;&#3648;&#3585;&#3625;&#3605;&#3619;&#3624;&#3634;&#3626;&#3605;&#3619;&#3660;\1-2-3&#3605;&#3634;&#3619;&#3634;&#3591;&#3626;&#3619;&#3640;&#3611;&#3649;&#3612;&#3609;&#3585;&#3634;&#3619;&#3592;&#3633;&#3604;&#3627;&#3634;&#3619;&#3634;&#3618;&#3652;&#3604;&#3657;2561-2564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-User\Desktop\&#3611;&#3619;&#3632;&#3617;&#3634;&#3603;&#3585;&#3634;&#3619;&#3588;&#3656;&#3634;&#3608;&#3619;&#3619;&#3617;&#3648;&#3609;&#3637;&#3618;&#3617;&#3585;&#3634;&#3619;&#3624;&#3638;&#3585;&#3625;&#3634;%2061-65%20(2%20July%202018)-&#3612;&#36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รียน ผบ.คณะ"/>
      <sheetName val="1. หารายได้ตามแผนกลยุทธ์การเงิน"/>
      <sheetName val="2.รายละเอียดการหารายได้"/>
      <sheetName val="3.สรุปแผนหารายได้"/>
      <sheetName val="Sheet1"/>
      <sheetName val="Sheet2"/>
    </sheetNames>
    <sheetDataSet>
      <sheetData sheetId="2">
        <row r="6">
          <cell r="E6">
            <v>2700000</v>
          </cell>
          <cell r="F6">
            <v>3600000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ี 61 (เดิม)"/>
      <sheetName val="ปี 61 (ปรับตามจำนวนรับ24ก.ค.61)"/>
      <sheetName val="ปี 62"/>
      <sheetName val="ปี 63"/>
      <sheetName val="ปี 64"/>
      <sheetName val="สรุป"/>
      <sheetName val="Sheet3"/>
      <sheetName val="Sheet2"/>
      <sheetName val="ปี 65"/>
    </sheetNames>
    <sheetDataSet>
      <sheetData sheetId="1">
        <row r="5">
          <cell r="AN5">
            <v>32034200</v>
          </cell>
        </row>
        <row r="6">
          <cell r="AN6">
            <v>16739700</v>
          </cell>
        </row>
        <row r="7">
          <cell r="AN7">
            <v>35384600</v>
          </cell>
        </row>
        <row r="8">
          <cell r="AN8">
            <v>35349000</v>
          </cell>
        </row>
        <row r="9">
          <cell r="AN9">
            <v>24507500</v>
          </cell>
        </row>
        <row r="10">
          <cell r="AN10">
            <v>73129000</v>
          </cell>
        </row>
        <row r="11">
          <cell r="AN11">
            <v>16648600</v>
          </cell>
        </row>
        <row r="12">
          <cell r="AN12">
            <v>26619100</v>
          </cell>
        </row>
        <row r="13">
          <cell r="AN13">
            <v>10433000</v>
          </cell>
        </row>
        <row r="14">
          <cell r="AN14">
            <v>22000700</v>
          </cell>
        </row>
        <row r="15">
          <cell r="AN15">
            <v>25795800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140625" style="15" customWidth="1"/>
    <col min="2" max="2" width="11.140625" style="1" customWidth="1"/>
    <col min="3" max="3" width="20.8515625" style="39" customWidth="1"/>
    <col min="4" max="4" width="10.8515625" style="5" bestFit="1" customWidth="1"/>
    <col min="5" max="5" width="9.00390625" style="5" customWidth="1"/>
    <col min="6" max="6" width="13.57421875" style="5" customWidth="1"/>
    <col min="7" max="7" width="9.00390625" style="5" customWidth="1"/>
    <col min="8" max="8" width="10.8515625" style="5" bestFit="1" customWidth="1"/>
    <col min="9" max="10" width="9.7109375" style="5" bestFit="1" customWidth="1"/>
    <col min="11" max="11" width="9.00390625" style="5" customWidth="1"/>
    <col min="12" max="12" width="9.7109375" style="5" bestFit="1" customWidth="1"/>
    <col min="13" max="13" width="10.57421875" style="5" bestFit="1" customWidth="1"/>
    <col min="14" max="14" width="14.140625" style="5" customWidth="1"/>
    <col min="15" max="15" width="10.57421875" style="5" bestFit="1" customWidth="1"/>
    <col min="16" max="17" width="9.8515625" style="5" bestFit="1" customWidth="1"/>
    <col min="18" max="19" width="9.00390625" style="5" customWidth="1"/>
    <col min="20" max="20" width="9.57421875" style="5" bestFit="1" customWidth="1"/>
    <col min="21" max="21" width="9.7109375" style="5" bestFit="1" customWidth="1"/>
    <col min="22" max="22" width="9.8515625" style="5" bestFit="1" customWidth="1"/>
    <col min="23" max="23" width="9.00390625" style="5" customWidth="1"/>
    <col min="24" max="24" width="10.00390625" style="5" bestFit="1" customWidth="1"/>
    <col min="25" max="25" width="10.421875" style="5" bestFit="1" customWidth="1"/>
    <col min="26" max="26" width="9.00390625" style="5" customWidth="1"/>
    <col min="27" max="27" width="10.421875" style="5" bestFit="1" customWidth="1"/>
    <col min="28" max="29" width="9.57421875" style="5" bestFit="1" customWidth="1"/>
    <col min="30" max="31" width="9.00390625" style="5" customWidth="1"/>
    <col min="32" max="32" width="9.57421875" style="5" bestFit="1" customWidth="1"/>
    <col min="33" max="34" width="9.7109375" style="5" bestFit="1" customWidth="1"/>
    <col min="35" max="35" width="9.00390625" style="5" customWidth="1"/>
    <col min="36" max="36" width="9.57421875" style="5" bestFit="1" customWidth="1"/>
    <col min="37" max="37" width="10.7109375" style="5" bestFit="1" customWidth="1"/>
    <col min="38" max="38" width="9.00390625" style="5" customWidth="1"/>
    <col min="39" max="39" width="10.421875" style="5" bestFit="1" customWidth="1"/>
    <col min="40" max="41" width="9.7109375" style="5" bestFit="1" customWidth="1"/>
    <col min="42" max="43" width="9.00390625" style="5" customWidth="1"/>
    <col min="44" max="44" width="9.7109375" style="5" bestFit="1" customWidth="1"/>
    <col min="45" max="45" width="9.57421875" style="5" bestFit="1" customWidth="1"/>
    <col min="46" max="46" width="9.8515625" style="5" bestFit="1" customWidth="1"/>
    <col min="47" max="47" width="9.00390625" style="5" customWidth="1"/>
    <col min="48" max="48" width="9.7109375" style="5" bestFit="1" customWidth="1"/>
    <col min="49" max="49" width="10.421875" style="5" bestFit="1" customWidth="1"/>
    <col min="50" max="50" width="9.00390625" style="5" customWidth="1"/>
    <col min="51" max="51" width="10.57421875" style="5" bestFit="1" customWidth="1"/>
    <col min="52" max="16384" width="9.00390625" style="1" customWidth="1"/>
  </cols>
  <sheetData>
    <row r="1" spans="1:51" ht="27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66" t="s">
        <v>0</v>
      </c>
      <c r="N1" s="466"/>
      <c r="O1" s="46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Y1" s="1"/>
    </row>
    <row r="2" spans="1:51" s="6" customFormat="1" ht="24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</row>
    <row r="3" spans="1:51" s="2" customFormat="1" ht="21.75">
      <c r="A3" s="11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2.5" thickBot="1">
      <c r="A4" s="467" t="s">
        <v>2</v>
      </c>
      <c r="B4" s="467" t="s">
        <v>3</v>
      </c>
      <c r="C4" s="467" t="s">
        <v>4</v>
      </c>
      <c r="D4" s="470" t="s">
        <v>5</v>
      </c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2"/>
      <c r="P4" s="459" t="s">
        <v>6</v>
      </c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 t="s">
        <v>7</v>
      </c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5" t="s">
        <v>8</v>
      </c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14"/>
    </row>
    <row r="5" spans="1:51" s="15" customFormat="1" ht="22.5" thickTop="1">
      <c r="A5" s="468"/>
      <c r="B5" s="468"/>
      <c r="C5" s="469"/>
      <c r="D5" s="461" t="s">
        <v>9</v>
      </c>
      <c r="E5" s="462"/>
      <c r="F5" s="463" t="s">
        <v>10</v>
      </c>
      <c r="G5" s="461" t="s">
        <v>11</v>
      </c>
      <c r="H5" s="465"/>
      <c r="I5" s="462"/>
      <c r="J5" s="461" t="s">
        <v>12</v>
      </c>
      <c r="K5" s="465"/>
      <c r="L5" s="465"/>
      <c r="M5" s="462"/>
      <c r="N5" s="463" t="s">
        <v>13</v>
      </c>
      <c r="O5" s="463" t="s">
        <v>14</v>
      </c>
      <c r="P5" s="460" t="s">
        <v>9</v>
      </c>
      <c r="Q5" s="456"/>
      <c r="R5" s="457" t="s">
        <v>10</v>
      </c>
      <c r="S5" s="459" t="s">
        <v>11</v>
      </c>
      <c r="T5" s="459"/>
      <c r="U5" s="459"/>
      <c r="V5" s="455" t="s">
        <v>12</v>
      </c>
      <c r="W5" s="460"/>
      <c r="X5" s="460"/>
      <c r="Y5" s="460"/>
      <c r="Z5" s="457" t="s">
        <v>15</v>
      </c>
      <c r="AA5" s="457" t="s">
        <v>14</v>
      </c>
      <c r="AB5" s="455" t="s">
        <v>9</v>
      </c>
      <c r="AC5" s="456"/>
      <c r="AD5" s="457" t="s">
        <v>10</v>
      </c>
      <c r="AE5" s="455" t="s">
        <v>11</v>
      </c>
      <c r="AF5" s="460"/>
      <c r="AG5" s="456"/>
      <c r="AH5" s="455" t="s">
        <v>12</v>
      </c>
      <c r="AI5" s="460"/>
      <c r="AJ5" s="460"/>
      <c r="AK5" s="460"/>
      <c r="AL5" s="457" t="s">
        <v>13</v>
      </c>
      <c r="AM5" s="457" t="s">
        <v>14</v>
      </c>
      <c r="AN5" s="455" t="s">
        <v>9</v>
      </c>
      <c r="AO5" s="456"/>
      <c r="AP5" s="457" t="s">
        <v>10</v>
      </c>
      <c r="AQ5" s="459" t="s">
        <v>11</v>
      </c>
      <c r="AR5" s="459"/>
      <c r="AS5" s="459"/>
      <c r="AT5" s="459" t="s">
        <v>12</v>
      </c>
      <c r="AU5" s="459"/>
      <c r="AV5" s="459"/>
      <c r="AW5" s="459"/>
      <c r="AX5" s="457" t="s">
        <v>13</v>
      </c>
      <c r="AY5" s="457" t="s">
        <v>14</v>
      </c>
    </row>
    <row r="6" spans="1:51" s="15" customFormat="1" ht="108.75">
      <c r="A6" s="468"/>
      <c r="B6" s="468"/>
      <c r="C6" s="469"/>
      <c r="D6" s="16" t="s">
        <v>16</v>
      </c>
      <c r="E6" s="17" t="s">
        <v>17</v>
      </c>
      <c r="F6" s="464"/>
      <c r="G6" s="16" t="s">
        <v>18</v>
      </c>
      <c r="H6" s="18" t="s">
        <v>19</v>
      </c>
      <c r="I6" s="17" t="s">
        <v>17</v>
      </c>
      <c r="J6" s="16" t="s">
        <v>20</v>
      </c>
      <c r="K6" s="18" t="s">
        <v>21</v>
      </c>
      <c r="L6" s="18" t="s">
        <v>22</v>
      </c>
      <c r="M6" s="17" t="s">
        <v>17</v>
      </c>
      <c r="N6" s="464"/>
      <c r="O6" s="464"/>
      <c r="P6" s="19" t="s">
        <v>23</v>
      </c>
      <c r="Q6" s="20" t="s">
        <v>17</v>
      </c>
      <c r="R6" s="458"/>
      <c r="S6" s="20" t="s">
        <v>18</v>
      </c>
      <c r="T6" s="20" t="s">
        <v>19</v>
      </c>
      <c r="U6" s="20" t="s">
        <v>17</v>
      </c>
      <c r="V6" s="20" t="s">
        <v>20</v>
      </c>
      <c r="W6" s="20" t="s">
        <v>21</v>
      </c>
      <c r="X6" s="20" t="s">
        <v>22</v>
      </c>
      <c r="Y6" s="20" t="s">
        <v>17</v>
      </c>
      <c r="Z6" s="458"/>
      <c r="AA6" s="458"/>
      <c r="AB6" s="20" t="s">
        <v>23</v>
      </c>
      <c r="AC6" s="20" t="s">
        <v>17</v>
      </c>
      <c r="AD6" s="458"/>
      <c r="AE6" s="20" t="s">
        <v>18</v>
      </c>
      <c r="AF6" s="20" t="s">
        <v>19</v>
      </c>
      <c r="AG6" s="20" t="s">
        <v>17</v>
      </c>
      <c r="AH6" s="20" t="s">
        <v>20</v>
      </c>
      <c r="AI6" s="20" t="s">
        <v>21</v>
      </c>
      <c r="AJ6" s="20" t="s">
        <v>22</v>
      </c>
      <c r="AK6" s="20" t="s">
        <v>17</v>
      </c>
      <c r="AL6" s="458"/>
      <c r="AM6" s="458"/>
      <c r="AN6" s="20" t="s">
        <v>23</v>
      </c>
      <c r="AO6" s="20" t="s">
        <v>17</v>
      </c>
      <c r="AP6" s="458"/>
      <c r="AQ6" s="20" t="s">
        <v>18</v>
      </c>
      <c r="AR6" s="20" t="s">
        <v>19</v>
      </c>
      <c r="AS6" s="20" t="s">
        <v>17</v>
      </c>
      <c r="AT6" s="20" t="s">
        <v>20</v>
      </c>
      <c r="AU6" s="20" t="s">
        <v>21</v>
      </c>
      <c r="AV6" s="20" t="s">
        <v>22</v>
      </c>
      <c r="AW6" s="20" t="s">
        <v>17</v>
      </c>
      <c r="AX6" s="458"/>
      <c r="AY6" s="458"/>
    </row>
    <row r="7" spans="1:51" s="29" customFormat="1" ht="18.75">
      <c r="A7" s="21" t="s">
        <v>24</v>
      </c>
      <c r="B7" s="21" t="s">
        <v>25</v>
      </c>
      <c r="C7" s="22" t="s">
        <v>26</v>
      </c>
      <c r="D7" s="23" t="s">
        <v>27</v>
      </c>
      <c r="E7" s="24" t="s">
        <v>28</v>
      </c>
      <c r="F7" s="25" t="s">
        <v>29</v>
      </c>
      <c r="G7" s="23" t="s">
        <v>30</v>
      </c>
      <c r="H7" s="26" t="s">
        <v>31</v>
      </c>
      <c r="I7" s="24" t="s">
        <v>32</v>
      </c>
      <c r="J7" s="23" t="s">
        <v>33</v>
      </c>
      <c r="K7" s="26" t="s">
        <v>34</v>
      </c>
      <c r="L7" s="26" t="s">
        <v>35</v>
      </c>
      <c r="M7" s="24" t="s">
        <v>36</v>
      </c>
      <c r="N7" s="25" t="s">
        <v>37</v>
      </c>
      <c r="O7" s="25" t="s">
        <v>38</v>
      </c>
      <c r="P7" s="27" t="s">
        <v>39</v>
      </c>
      <c r="Q7" s="28" t="s">
        <v>40</v>
      </c>
      <c r="R7" s="28" t="s">
        <v>41</v>
      </c>
      <c r="S7" s="28" t="s">
        <v>42</v>
      </c>
      <c r="T7" s="28" t="s">
        <v>43</v>
      </c>
      <c r="U7" s="28" t="s">
        <v>44</v>
      </c>
      <c r="V7" s="28" t="s">
        <v>45</v>
      </c>
      <c r="W7" s="28" t="s">
        <v>46</v>
      </c>
      <c r="X7" s="28" t="s">
        <v>47</v>
      </c>
      <c r="Y7" s="28" t="s">
        <v>48</v>
      </c>
      <c r="Z7" s="28" t="s">
        <v>49</v>
      </c>
      <c r="AA7" s="28" t="s">
        <v>50</v>
      </c>
      <c r="AB7" s="28" t="s">
        <v>51</v>
      </c>
      <c r="AC7" s="28" t="s">
        <v>52</v>
      </c>
      <c r="AD7" s="28" t="s">
        <v>53</v>
      </c>
      <c r="AE7" s="28" t="s">
        <v>54</v>
      </c>
      <c r="AF7" s="28" t="s">
        <v>55</v>
      </c>
      <c r="AG7" s="28" t="s">
        <v>56</v>
      </c>
      <c r="AH7" s="28" t="s">
        <v>57</v>
      </c>
      <c r="AI7" s="28" t="s">
        <v>58</v>
      </c>
      <c r="AJ7" s="28" t="s">
        <v>59</v>
      </c>
      <c r="AK7" s="28" t="s">
        <v>60</v>
      </c>
      <c r="AL7" s="28" t="s">
        <v>61</v>
      </c>
      <c r="AM7" s="28" t="s">
        <v>61</v>
      </c>
      <c r="AN7" s="28" t="s">
        <v>62</v>
      </c>
      <c r="AO7" s="28" t="s">
        <v>63</v>
      </c>
      <c r="AP7" s="28" t="s">
        <v>64</v>
      </c>
      <c r="AQ7" s="28" t="s">
        <v>65</v>
      </c>
      <c r="AR7" s="28" t="s">
        <v>66</v>
      </c>
      <c r="AS7" s="28" t="s">
        <v>67</v>
      </c>
      <c r="AT7" s="28" t="s">
        <v>68</v>
      </c>
      <c r="AU7" s="28" t="s">
        <v>69</v>
      </c>
      <c r="AV7" s="28" t="s">
        <v>70</v>
      </c>
      <c r="AW7" s="28" t="s">
        <v>71</v>
      </c>
      <c r="AX7" s="28" t="s">
        <v>72</v>
      </c>
      <c r="AY7" s="28" t="s">
        <v>73</v>
      </c>
    </row>
    <row r="8" spans="1:51" s="39" customFormat="1" ht="43.5">
      <c r="A8" s="30">
        <v>1</v>
      </c>
      <c r="B8" s="31" t="s">
        <v>74</v>
      </c>
      <c r="C8" s="32" t="s">
        <v>75</v>
      </c>
      <c r="D8" s="33">
        <v>900000</v>
      </c>
      <c r="E8" s="34">
        <f>D8</f>
        <v>900000</v>
      </c>
      <c r="F8" s="35">
        <v>1624000</v>
      </c>
      <c r="G8" s="33">
        <v>22700</v>
      </c>
      <c r="H8" s="36">
        <v>7581705</v>
      </c>
      <c r="I8" s="34">
        <f aca="true" t="shared" si="0" ref="I8:I50">+G8+H8</f>
        <v>7604405</v>
      </c>
      <c r="J8" s="33">
        <v>400000</v>
      </c>
      <c r="K8" s="36">
        <v>95000</v>
      </c>
      <c r="L8" s="36">
        <v>0</v>
      </c>
      <c r="M8" s="34">
        <f aca="true" t="shared" si="1" ref="M8:M50">+J8+L8+L8</f>
        <v>400000</v>
      </c>
      <c r="N8" s="35">
        <f>909500+667000</f>
        <v>1576500</v>
      </c>
      <c r="O8" s="35">
        <f aca="true" t="shared" si="2" ref="O8:O68">+E8+F8+I8+M8+N8</f>
        <v>12104905</v>
      </c>
      <c r="P8" s="37">
        <v>2700000</v>
      </c>
      <c r="Q8" s="38">
        <f>P8</f>
        <v>2700000</v>
      </c>
      <c r="R8" s="38">
        <v>1555000</v>
      </c>
      <c r="S8" s="38">
        <v>30000</v>
      </c>
      <c r="T8" s="38">
        <v>4550000</v>
      </c>
      <c r="U8" s="38">
        <f aca="true" t="shared" si="3" ref="U8:U49">+S8+T8</f>
        <v>4580000</v>
      </c>
      <c r="V8" s="38">
        <v>2600000</v>
      </c>
      <c r="W8" s="38">
        <v>120000</v>
      </c>
      <c r="X8" s="38"/>
      <c r="Y8" s="38">
        <f>+V8+W8+X8</f>
        <v>2720000</v>
      </c>
      <c r="Z8" s="38">
        <f>909500+1099500</f>
        <v>2009000</v>
      </c>
      <c r="AA8" s="38">
        <f aca="true" t="shared" si="4" ref="AA8:AA49">+Q8+R8+U8+Y8+Z8</f>
        <v>13564000</v>
      </c>
      <c r="AB8" s="38">
        <v>2700000</v>
      </c>
      <c r="AC8" s="38">
        <f>+AB8</f>
        <v>2700000</v>
      </c>
      <c r="AD8" s="38">
        <v>1565000</v>
      </c>
      <c r="AE8" s="38">
        <v>50000</v>
      </c>
      <c r="AF8" s="38">
        <v>4000000</v>
      </c>
      <c r="AG8" s="38">
        <f aca="true" t="shared" si="5" ref="AG8:AG49">+AE8+AF8</f>
        <v>4050000</v>
      </c>
      <c r="AH8" s="38">
        <v>1300000</v>
      </c>
      <c r="AI8" s="38">
        <v>150000</v>
      </c>
      <c r="AJ8" s="38"/>
      <c r="AK8" s="38">
        <f>+AH8+AI8+AJ8</f>
        <v>1450000</v>
      </c>
      <c r="AL8" s="38">
        <f>909500+1240500</f>
        <v>2150000</v>
      </c>
      <c r="AM8" s="38">
        <f aca="true" t="shared" si="6" ref="AM8:AM49">+AC8+AD8+AG8+AK8+AL8</f>
        <v>11915000</v>
      </c>
      <c r="AN8" s="38">
        <v>3600000</v>
      </c>
      <c r="AO8" s="38">
        <f>+AN8</f>
        <v>3600000</v>
      </c>
      <c r="AP8" s="38">
        <v>1585000</v>
      </c>
      <c r="AQ8" s="38">
        <v>80000</v>
      </c>
      <c r="AR8" s="38">
        <v>4200000</v>
      </c>
      <c r="AS8" s="38">
        <f aca="true" t="shared" si="7" ref="AS8:AS49">+AQ8+AR8</f>
        <v>4280000</v>
      </c>
      <c r="AT8" s="38">
        <v>800000</v>
      </c>
      <c r="AU8" s="38">
        <v>150000</v>
      </c>
      <c r="AV8" s="38"/>
      <c r="AW8" s="38">
        <f>+AT8+AU8+AV8</f>
        <v>950000</v>
      </c>
      <c r="AX8" s="38">
        <f>909500+1439500</f>
        <v>2349000</v>
      </c>
      <c r="AY8" s="38">
        <f aca="true" t="shared" si="8" ref="AY8:AY49">+AO8+AP8+AS8+AW8+AX8</f>
        <v>12764000</v>
      </c>
    </row>
    <row r="9" spans="1:51" ht="43.5">
      <c r="A9" s="40"/>
      <c r="B9" s="41"/>
      <c r="C9" s="32" t="s">
        <v>76</v>
      </c>
      <c r="D9" s="33">
        <v>0</v>
      </c>
      <c r="E9" s="34">
        <f aca="true" t="shared" si="9" ref="E9:E68">D9</f>
        <v>0</v>
      </c>
      <c r="F9" s="35">
        <v>2624001</v>
      </c>
      <c r="G9" s="33">
        <v>22700</v>
      </c>
      <c r="H9" s="36">
        <v>7581705</v>
      </c>
      <c r="I9" s="34">
        <f t="shared" si="0"/>
        <v>7604405</v>
      </c>
      <c r="J9" s="33">
        <v>400000</v>
      </c>
      <c r="K9" s="36">
        <v>95000</v>
      </c>
      <c r="L9" s="36">
        <v>0</v>
      </c>
      <c r="M9" s="34">
        <f t="shared" si="1"/>
        <v>400000</v>
      </c>
      <c r="N9" s="35">
        <v>1576500</v>
      </c>
      <c r="O9" s="35">
        <f t="shared" si="2"/>
        <v>12204906</v>
      </c>
      <c r="P9" s="14">
        <v>900000</v>
      </c>
      <c r="Q9" s="42">
        <f aca="true" t="shared" si="10" ref="Q9:Q49">P9</f>
        <v>900000</v>
      </c>
      <c r="R9" s="42">
        <v>1555000</v>
      </c>
      <c r="S9" s="42">
        <v>30000</v>
      </c>
      <c r="T9" s="42">
        <v>4550000</v>
      </c>
      <c r="U9" s="42">
        <f t="shared" si="3"/>
        <v>4580000</v>
      </c>
      <c r="V9" s="42">
        <v>2600000</v>
      </c>
      <c r="W9" s="42">
        <v>120000</v>
      </c>
      <c r="X9" s="42"/>
      <c r="Y9" s="42">
        <f aca="true" t="shared" si="11" ref="Y9:Y49">+V9+W9+X9</f>
        <v>2720000</v>
      </c>
      <c r="Z9" s="42">
        <v>2009000</v>
      </c>
      <c r="AA9" s="42">
        <f t="shared" si="4"/>
        <v>11764000</v>
      </c>
      <c r="AB9" s="42">
        <f>+'[1]2.รายละเอียดการหารายได้'!$E$6</f>
        <v>2700000</v>
      </c>
      <c r="AC9" s="42">
        <f aca="true" t="shared" si="12" ref="AC9:AC49">+AB9</f>
        <v>2700000</v>
      </c>
      <c r="AD9" s="42">
        <v>1565000</v>
      </c>
      <c r="AE9" s="42">
        <v>50000</v>
      </c>
      <c r="AF9" s="42">
        <v>4000000</v>
      </c>
      <c r="AG9" s="42">
        <f t="shared" si="5"/>
        <v>4050000</v>
      </c>
      <c r="AH9" s="42">
        <v>1300000</v>
      </c>
      <c r="AI9" s="42">
        <v>150000</v>
      </c>
      <c r="AJ9" s="42"/>
      <c r="AK9" s="42">
        <f aca="true" t="shared" si="13" ref="AK9:AK49">+AH9+AI9+AJ9</f>
        <v>1450000</v>
      </c>
      <c r="AL9" s="42">
        <f>909500+1240500</f>
        <v>2150000</v>
      </c>
      <c r="AM9" s="42">
        <f>+AC9+AD9+AG9+AK9+AL9</f>
        <v>11915000</v>
      </c>
      <c r="AN9" s="42">
        <f>+'[1]2.รายละเอียดการหารายได้'!$F$6</f>
        <v>3600000</v>
      </c>
      <c r="AO9" s="42">
        <f aca="true" t="shared" si="14" ref="AO9:AO49">+AN9</f>
        <v>3600000</v>
      </c>
      <c r="AP9" s="42">
        <v>1585000</v>
      </c>
      <c r="AQ9" s="42">
        <v>80000</v>
      </c>
      <c r="AR9" s="42">
        <v>4200000</v>
      </c>
      <c r="AS9" s="42">
        <f t="shared" si="7"/>
        <v>4280000</v>
      </c>
      <c r="AT9" s="42">
        <v>800000</v>
      </c>
      <c r="AU9" s="42">
        <v>150000</v>
      </c>
      <c r="AV9" s="42"/>
      <c r="AW9" s="42">
        <f aca="true" t="shared" si="15" ref="AW9:AW49">+AT9+AU9+AV9</f>
        <v>950000</v>
      </c>
      <c r="AX9" s="42">
        <v>2349000</v>
      </c>
      <c r="AY9" s="42">
        <f t="shared" si="8"/>
        <v>12764000</v>
      </c>
    </row>
    <row r="10" spans="1:51" ht="130.5">
      <c r="A10" s="43"/>
      <c r="B10" s="44"/>
      <c r="C10" s="32" t="s">
        <v>77</v>
      </c>
      <c r="D10" s="33">
        <v>0</v>
      </c>
      <c r="E10" s="34">
        <f t="shared" si="9"/>
        <v>0</v>
      </c>
      <c r="F10" s="35">
        <v>1546000</v>
      </c>
      <c r="G10" s="33">
        <v>0</v>
      </c>
      <c r="H10" s="36">
        <v>1990000</v>
      </c>
      <c r="I10" s="34">
        <f t="shared" si="0"/>
        <v>1990000</v>
      </c>
      <c r="J10" s="33">
        <v>170000</v>
      </c>
      <c r="K10" s="36">
        <v>0</v>
      </c>
      <c r="L10" s="36">
        <v>0</v>
      </c>
      <c r="M10" s="34">
        <f t="shared" si="1"/>
        <v>170000</v>
      </c>
      <c r="N10" s="35">
        <v>3458500</v>
      </c>
      <c r="O10" s="35">
        <f t="shared" si="2"/>
        <v>7164500</v>
      </c>
      <c r="P10" s="14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</row>
    <row r="11" spans="1:51" ht="87">
      <c r="A11" s="45"/>
      <c r="B11" s="46"/>
      <c r="C11" s="47" t="s">
        <v>78</v>
      </c>
      <c r="D11" s="48">
        <v>0</v>
      </c>
      <c r="E11" s="49">
        <f t="shared" si="9"/>
        <v>0</v>
      </c>
      <c r="F11" s="50">
        <f>34490+1221346.66</f>
        <v>1255836.66</v>
      </c>
      <c r="G11" s="51">
        <v>21947</v>
      </c>
      <c r="H11" s="52">
        <f>5874832.5</f>
        <v>5874832.5</v>
      </c>
      <c r="I11" s="49">
        <f>SUM(G11:H11)</f>
        <v>5896779.5</v>
      </c>
      <c r="J11" s="53">
        <v>162240</v>
      </c>
      <c r="K11" s="54">
        <v>32904</v>
      </c>
      <c r="L11" s="54">
        <v>0</v>
      </c>
      <c r="M11" s="49">
        <f>SUM(J11:L11)</f>
        <v>195144</v>
      </c>
      <c r="N11" s="55">
        <f>196912.3+705504.08</f>
        <v>902416.3799999999</v>
      </c>
      <c r="O11" s="56">
        <f t="shared" si="2"/>
        <v>8250176.54</v>
      </c>
      <c r="P11" s="14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</row>
    <row r="12" spans="1:51" s="39" customFormat="1" ht="43.5">
      <c r="A12" s="30">
        <v>2</v>
      </c>
      <c r="B12" s="31" t="s">
        <v>79</v>
      </c>
      <c r="C12" s="32" t="s">
        <v>75</v>
      </c>
      <c r="D12" s="33"/>
      <c r="E12" s="34">
        <f t="shared" si="9"/>
        <v>0</v>
      </c>
      <c r="F12" s="35">
        <v>50000</v>
      </c>
      <c r="G12" s="33">
        <v>0</v>
      </c>
      <c r="H12" s="36">
        <v>8469542</v>
      </c>
      <c r="I12" s="34">
        <f t="shared" si="0"/>
        <v>8469542</v>
      </c>
      <c r="J12" s="33">
        <v>23000000</v>
      </c>
      <c r="K12" s="36">
        <v>2100000</v>
      </c>
      <c r="L12" s="36">
        <v>0</v>
      </c>
      <c r="M12" s="34">
        <f t="shared" si="1"/>
        <v>23000000</v>
      </c>
      <c r="N12" s="35">
        <v>900000</v>
      </c>
      <c r="O12" s="35">
        <f t="shared" si="2"/>
        <v>32419542</v>
      </c>
      <c r="P12" s="57">
        <v>1000000</v>
      </c>
      <c r="Q12" s="36">
        <f t="shared" si="10"/>
        <v>1000000</v>
      </c>
      <c r="R12" s="36">
        <v>1100000</v>
      </c>
      <c r="S12" s="36">
        <v>10000</v>
      </c>
      <c r="T12" s="36">
        <v>4000000</v>
      </c>
      <c r="U12" s="36">
        <f t="shared" si="3"/>
        <v>4010000</v>
      </c>
      <c r="V12" s="36">
        <v>23000000</v>
      </c>
      <c r="W12" s="36">
        <v>2200000</v>
      </c>
      <c r="X12" s="36"/>
      <c r="Y12" s="36">
        <f t="shared" si="11"/>
        <v>25200000</v>
      </c>
      <c r="Z12" s="36">
        <f>40000+20000+900000</f>
        <v>960000</v>
      </c>
      <c r="AA12" s="36">
        <f t="shared" si="4"/>
        <v>32270000</v>
      </c>
      <c r="AB12" s="36">
        <v>1000000</v>
      </c>
      <c r="AC12" s="36">
        <f t="shared" si="12"/>
        <v>1000000</v>
      </c>
      <c r="AD12" s="36">
        <v>1300000</v>
      </c>
      <c r="AE12" s="36">
        <v>20000</v>
      </c>
      <c r="AF12" s="36">
        <v>4000000</v>
      </c>
      <c r="AG12" s="36">
        <f t="shared" si="5"/>
        <v>4020000</v>
      </c>
      <c r="AH12" s="36">
        <v>23000000</v>
      </c>
      <c r="AI12" s="36">
        <v>2200000</v>
      </c>
      <c r="AJ12" s="36"/>
      <c r="AK12" s="36">
        <f t="shared" si="13"/>
        <v>25200000</v>
      </c>
      <c r="AL12" s="36">
        <f>50000+30000+900000</f>
        <v>980000</v>
      </c>
      <c r="AM12" s="36">
        <f t="shared" si="6"/>
        <v>32500000</v>
      </c>
      <c r="AN12" s="36">
        <v>1000000</v>
      </c>
      <c r="AO12" s="36">
        <f t="shared" si="14"/>
        <v>1000000</v>
      </c>
      <c r="AP12" s="36">
        <v>1500000</v>
      </c>
      <c r="AQ12" s="36">
        <v>30000</v>
      </c>
      <c r="AR12" s="36">
        <v>4000000</v>
      </c>
      <c r="AS12" s="36">
        <f t="shared" si="7"/>
        <v>4030000</v>
      </c>
      <c r="AT12" s="36">
        <v>23000000</v>
      </c>
      <c r="AU12" s="36">
        <v>2200000</v>
      </c>
      <c r="AV12" s="36"/>
      <c r="AW12" s="36">
        <f t="shared" si="15"/>
        <v>25200000</v>
      </c>
      <c r="AX12" s="36">
        <f>80000+40000+900000</f>
        <v>1020000</v>
      </c>
      <c r="AY12" s="36">
        <f t="shared" si="8"/>
        <v>32750000</v>
      </c>
    </row>
    <row r="13" spans="1:51" s="39" customFormat="1" ht="43.5">
      <c r="A13" s="58"/>
      <c r="B13" s="59"/>
      <c r="C13" s="32" t="s">
        <v>76</v>
      </c>
      <c r="D13" s="33"/>
      <c r="E13" s="34">
        <f t="shared" si="9"/>
        <v>0</v>
      </c>
      <c r="F13" s="35">
        <v>50000</v>
      </c>
      <c r="G13" s="33">
        <v>0</v>
      </c>
      <c r="H13" s="36">
        <v>8469542</v>
      </c>
      <c r="I13" s="34">
        <f t="shared" si="0"/>
        <v>8469542</v>
      </c>
      <c r="J13" s="33">
        <v>24002397</v>
      </c>
      <c r="K13" s="36">
        <v>2100000</v>
      </c>
      <c r="L13" s="36">
        <v>0</v>
      </c>
      <c r="M13" s="34">
        <f t="shared" si="1"/>
        <v>24002397</v>
      </c>
      <c r="N13" s="35">
        <v>900000</v>
      </c>
      <c r="O13" s="35">
        <f t="shared" si="2"/>
        <v>33421939</v>
      </c>
      <c r="P13" s="57">
        <v>1010000</v>
      </c>
      <c r="Q13" s="36">
        <f t="shared" si="10"/>
        <v>1010000</v>
      </c>
      <c r="R13" s="36">
        <v>1100000</v>
      </c>
      <c r="S13" s="36">
        <v>10000</v>
      </c>
      <c r="T13" s="36">
        <v>4000000</v>
      </c>
      <c r="U13" s="36">
        <f t="shared" si="3"/>
        <v>4010000</v>
      </c>
      <c r="V13" s="36">
        <v>23455340</v>
      </c>
      <c r="W13" s="36">
        <v>2200000</v>
      </c>
      <c r="X13" s="36"/>
      <c r="Y13" s="36">
        <f t="shared" si="11"/>
        <v>25655340</v>
      </c>
      <c r="Z13" s="36">
        <v>960000</v>
      </c>
      <c r="AA13" s="36">
        <f t="shared" si="4"/>
        <v>32735340</v>
      </c>
      <c r="AB13" s="36">
        <v>1010000</v>
      </c>
      <c r="AC13" s="36">
        <f t="shared" si="12"/>
        <v>1010000</v>
      </c>
      <c r="AD13" s="36">
        <v>1300000</v>
      </c>
      <c r="AE13" s="36">
        <v>20000</v>
      </c>
      <c r="AF13" s="36">
        <v>4000000</v>
      </c>
      <c r="AG13" s="36">
        <f t="shared" si="5"/>
        <v>4020000</v>
      </c>
      <c r="AH13" s="36">
        <v>23551660</v>
      </c>
      <c r="AI13" s="36">
        <v>2200000</v>
      </c>
      <c r="AJ13" s="36"/>
      <c r="AK13" s="36">
        <f t="shared" si="13"/>
        <v>25751660</v>
      </c>
      <c r="AL13" s="36">
        <v>980000</v>
      </c>
      <c r="AM13" s="36">
        <f t="shared" si="6"/>
        <v>33061660</v>
      </c>
      <c r="AN13" s="36">
        <v>1010000</v>
      </c>
      <c r="AO13" s="36">
        <f t="shared" si="14"/>
        <v>1010000</v>
      </c>
      <c r="AP13" s="36">
        <v>1500000</v>
      </c>
      <c r="AQ13" s="36">
        <v>30000</v>
      </c>
      <c r="AR13" s="36">
        <v>4000000</v>
      </c>
      <c r="AS13" s="36">
        <f t="shared" si="7"/>
        <v>4030000</v>
      </c>
      <c r="AT13" s="36">
        <v>23634820</v>
      </c>
      <c r="AU13" s="36">
        <v>2200000</v>
      </c>
      <c r="AV13" s="36"/>
      <c r="AW13" s="36">
        <f t="shared" si="15"/>
        <v>25834820</v>
      </c>
      <c r="AX13" s="36">
        <v>1020000</v>
      </c>
      <c r="AY13" s="36">
        <f t="shared" si="8"/>
        <v>33394820</v>
      </c>
    </row>
    <row r="14" spans="1:51" ht="130.5">
      <c r="A14" s="43"/>
      <c r="B14" s="44"/>
      <c r="C14" s="32" t="s">
        <v>77</v>
      </c>
      <c r="D14" s="33">
        <v>0</v>
      </c>
      <c r="E14" s="34">
        <f>D14</f>
        <v>0</v>
      </c>
      <c r="F14" s="35">
        <v>900000</v>
      </c>
      <c r="G14" s="33">
        <v>0</v>
      </c>
      <c r="H14" s="36">
        <v>0</v>
      </c>
      <c r="I14" s="34">
        <f>+G14+H14</f>
        <v>0</v>
      </c>
      <c r="J14" s="33">
        <f>1470000+18420000</f>
        <v>19890000</v>
      </c>
      <c r="K14" s="36">
        <v>1980000</v>
      </c>
      <c r="L14" s="36">
        <v>0</v>
      </c>
      <c r="M14" s="34">
        <f>+J14+L14+L14</f>
        <v>19890000</v>
      </c>
      <c r="N14" s="35">
        <v>360000</v>
      </c>
      <c r="O14" s="35">
        <f>+E14+F14+I14+M14+N14</f>
        <v>21150000</v>
      </c>
      <c r="P14" s="14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</row>
    <row r="15" spans="1:51" s="5" customFormat="1" ht="87">
      <c r="A15" s="60"/>
      <c r="B15" s="61"/>
      <c r="C15" s="62" t="s">
        <v>78</v>
      </c>
      <c r="D15" s="48">
        <v>0</v>
      </c>
      <c r="E15" s="49">
        <f t="shared" si="9"/>
        <v>0</v>
      </c>
      <c r="F15" s="63">
        <v>0</v>
      </c>
      <c r="G15" s="48">
        <v>0</v>
      </c>
      <c r="H15" s="54">
        <v>9168542</v>
      </c>
      <c r="I15" s="49">
        <f>SUM(G15:H15)</f>
        <v>9168542</v>
      </c>
      <c r="J15" s="48">
        <v>599329.5</v>
      </c>
      <c r="K15" s="54">
        <v>1745915</v>
      </c>
      <c r="L15" s="54">
        <v>0</v>
      </c>
      <c r="M15" s="49">
        <f>SUM(J15:L15)</f>
        <v>2345244.5</v>
      </c>
      <c r="N15" s="63">
        <v>386600</v>
      </c>
      <c r="O15" s="56">
        <f t="shared" si="2"/>
        <v>11900386.5</v>
      </c>
      <c r="P15" s="14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</row>
    <row r="16" spans="1:51" s="39" customFormat="1" ht="65.25">
      <c r="A16" s="30">
        <v>3</v>
      </c>
      <c r="B16" s="31" t="s">
        <v>80</v>
      </c>
      <c r="C16" s="32" t="s">
        <v>75</v>
      </c>
      <c r="D16" s="33"/>
      <c r="E16" s="34">
        <f t="shared" si="9"/>
        <v>0</v>
      </c>
      <c r="F16" s="35">
        <v>300000</v>
      </c>
      <c r="G16" s="33"/>
      <c r="H16" s="36">
        <v>2654400</v>
      </c>
      <c r="I16" s="34">
        <f t="shared" si="0"/>
        <v>2654400</v>
      </c>
      <c r="J16" s="33">
        <v>12341740</v>
      </c>
      <c r="K16" s="36">
        <v>1168403.25</v>
      </c>
      <c r="L16" s="36"/>
      <c r="M16" s="34">
        <f t="shared" si="1"/>
        <v>12341740</v>
      </c>
      <c r="N16" s="35"/>
      <c r="O16" s="35">
        <f t="shared" si="2"/>
        <v>15296140</v>
      </c>
      <c r="P16" s="57">
        <v>1000000</v>
      </c>
      <c r="Q16" s="36">
        <f t="shared" si="10"/>
        <v>1000000</v>
      </c>
      <c r="R16" s="36">
        <v>450000</v>
      </c>
      <c r="S16" s="36"/>
      <c r="T16" s="36">
        <v>3787120</v>
      </c>
      <c r="U16" s="36">
        <f t="shared" si="3"/>
        <v>3787120</v>
      </c>
      <c r="V16" s="36">
        <v>12341740</v>
      </c>
      <c r="W16" s="36">
        <v>1226823.41</v>
      </c>
      <c r="X16" s="36"/>
      <c r="Y16" s="36">
        <f t="shared" si="11"/>
        <v>13568563.41</v>
      </c>
      <c r="Z16" s="36"/>
      <c r="AA16" s="36">
        <f t="shared" si="4"/>
        <v>18805683.41</v>
      </c>
      <c r="AB16" s="36">
        <v>1000000</v>
      </c>
      <c r="AC16" s="36">
        <f t="shared" si="12"/>
        <v>1000000</v>
      </c>
      <c r="AD16" s="36">
        <v>500000</v>
      </c>
      <c r="AE16" s="36"/>
      <c r="AF16" s="36">
        <v>3926476</v>
      </c>
      <c r="AG16" s="36">
        <f t="shared" si="5"/>
        <v>3926476</v>
      </c>
      <c r="AH16" s="36">
        <v>12341740</v>
      </c>
      <c r="AI16" s="36">
        <v>1288164.58</v>
      </c>
      <c r="AJ16" s="36"/>
      <c r="AK16" s="36">
        <f t="shared" si="13"/>
        <v>13629904.58</v>
      </c>
      <c r="AL16" s="36"/>
      <c r="AM16" s="36">
        <f t="shared" si="6"/>
        <v>19056380.58</v>
      </c>
      <c r="AN16" s="36">
        <v>1000000</v>
      </c>
      <c r="AO16" s="36">
        <f t="shared" si="14"/>
        <v>1000000</v>
      </c>
      <c r="AP16" s="36">
        <v>550000</v>
      </c>
      <c r="AQ16" s="36"/>
      <c r="AR16" s="36">
        <v>4072799.8</v>
      </c>
      <c r="AS16" s="36">
        <f t="shared" si="7"/>
        <v>4072799.8</v>
      </c>
      <c r="AT16" s="36">
        <v>12341740</v>
      </c>
      <c r="AU16" s="36">
        <v>1352572.81</v>
      </c>
      <c r="AV16" s="36"/>
      <c r="AW16" s="36">
        <f t="shared" si="15"/>
        <v>13694312.81</v>
      </c>
      <c r="AX16" s="36"/>
      <c r="AY16" s="36">
        <f t="shared" si="8"/>
        <v>19317112.61</v>
      </c>
    </row>
    <row r="17" spans="1:51" s="39" customFormat="1" ht="43.5">
      <c r="A17" s="58"/>
      <c r="B17" s="59"/>
      <c r="C17" s="32" t="s">
        <v>76</v>
      </c>
      <c r="D17" s="33">
        <v>0</v>
      </c>
      <c r="E17" s="34">
        <f t="shared" si="9"/>
        <v>0</v>
      </c>
      <c r="F17" s="35">
        <v>300000</v>
      </c>
      <c r="G17" s="33">
        <v>0</v>
      </c>
      <c r="H17" s="36">
        <v>2654400</v>
      </c>
      <c r="I17" s="34">
        <f t="shared" si="0"/>
        <v>2654400</v>
      </c>
      <c r="J17" s="33">
        <v>12341740</v>
      </c>
      <c r="K17" s="36">
        <v>1170000</v>
      </c>
      <c r="L17" s="36"/>
      <c r="M17" s="34">
        <f t="shared" si="1"/>
        <v>12341740</v>
      </c>
      <c r="N17" s="35">
        <v>0</v>
      </c>
      <c r="O17" s="35">
        <f t="shared" si="2"/>
        <v>15296140</v>
      </c>
      <c r="P17" s="57">
        <v>1000000</v>
      </c>
      <c r="Q17" s="36">
        <f t="shared" si="10"/>
        <v>1000000</v>
      </c>
      <c r="R17" s="36">
        <v>450000</v>
      </c>
      <c r="S17" s="36">
        <v>0</v>
      </c>
      <c r="T17" s="36">
        <v>3787120</v>
      </c>
      <c r="U17" s="36">
        <f t="shared" si="3"/>
        <v>3787120</v>
      </c>
      <c r="V17" s="36">
        <v>12341740</v>
      </c>
      <c r="W17" s="36">
        <v>1228000</v>
      </c>
      <c r="X17" s="36"/>
      <c r="Y17" s="36">
        <f t="shared" si="11"/>
        <v>13569740</v>
      </c>
      <c r="Z17" s="36">
        <v>0</v>
      </c>
      <c r="AA17" s="36">
        <f t="shared" si="4"/>
        <v>18806860</v>
      </c>
      <c r="AB17" s="36">
        <v>1000000</v>
      </c>
      <c r="AC17" s="36">
        <f t="shared" si="12"/>
        <v>1000000</v>
      </c>
      <c r="AD17" s="36">
        <v>500000</v>
      </c>
      <c r="AE17" s="36">
        <v>0</v>
      </c>
      <c r="AF17" s="36">
        <v>3926476</v>
      </c>
      <c r="AG17" s="36">
        <f t="shared" si="5"/>
        <v>3926476</v>
      </c>
      <c r="AH17" s="36">
        <v>12341740</v>
      </c>
      <c r="AI17" s="36">
        <v>1290000</v>
      </c>
      <c r="AJ17" s="36"/>
      <c r="AK17" s="36">
        <f t="shared" si="13"/>
        <v>13631740</v>
      </c>
      <c r="AL17" s="36">
        <v>0</v>
      </c>
      <c r="AM17" s="36">
        <f t="shared" si="6"/>
        <v>19058216</v>
      </c>
      <c r="AN17" s="36">
        <v>1000000</v>
      </c>
      <c r="AO17" s="36">
        <f t="shared" si="14"/>
        <v>1000000</v>
      </c>
      <c r="AP17" s="36">
        <v>550000</v>
      </c>
      <c r="AQ17" s="36">
        <v>0</v>
      </c>
      <c r="AR17" s="36">
        <v>4072800</v>
      </c>
      <c r="AS17" s="36">
        <f t="shared" si="7"/>
        <v>4072800</v>
      </c>
      <c r="AT17" s="36">
        <v>12341740</v>
      </c>
      <c r="AU17" s="36">
        <v>1354000</v>
      </c>
      <c r="AV17" s="36"/>
      <c r="AW17" s="36">
        <f t="shared" si="15"/>
        <v>13695740</v>
      </c>
      <c r="AX17" s="36">
        <v>0</v>
      </c>
      <c r="AY17" s="36">
        <f t="shared" si="8"/>
        <v>19318540</v>
      </c>
    </row>
    <row r="18" spans="1:51" ht="130.5">
      <c r="A18" s="43"/>
      <c r="B18" s="44"/>
      <c r="C18" s="32" t="s">
        <v>77</v>
      </c>
      <c r="D18" s="33">
        <v>0</v>
      </c>
      <c r="E18" s="34">
        <f t="shared" si="9"/>
        <v>0</v>
      </c>
      <c r="F18" s="35">
        <v>2600000</v>
      </c>
      <c r="G18" s="33">
        <v>0</v>
      </c>
      <c r="H18" s="36">
        <v>2000000</v>
      </c>
      <c r="I18" s="34">
        <f t="shared" si="0"/>
        <v>2000000</v>
      </c>
      <c r="J18" s="33">
        <v>20000000</v>
      </c>
      <c r="K18" s="36">
        <v>2057000</v>
      </c>
      <c r="L18" s="36">
        <v>0</v>
      </c>
      <c r="M18" s="34">
        <f t="shared" si="1"/>
        <v>20000000</v>
      </c>
      <c r="N18" s="35">
        <v>1080000</v>
      </c>
      <c r="O18" s="35">
        <f t="shared" si="2"/>
        <v>25680000</v>
      </c>
      <c r="P18" s="14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</row>
    <row r="19" spans="1:51" ht="87">
      <c r="A19" s="45"/>
      <c r="B19" s="46"/>
      <c r="C19" s="47" t="s">
        <v>78</v>
      </c>
      <c r="D19" s="48">
        <v>0</v>
      </c>
      <c r="E19" s="49">
        <f t="shared" si="9"/>
        <v>0</v>
      </c>
      <c r="F19" s="64">
        <v>3522937</v>
      </c>
      <c r="G19" s="48">
        <v>0</v>
      </c>
      <c r="H19" s="54">
        <v>2679842.5</v>
      </c>
      <c r="I19" s="49">
        <f>SUM(G19:H19)</f>
        <v>2679842.5</v>
      </c>
      <c r="J19" s="48">
        <f>375924+10024540</f>
        <v>10400464</v>
      </c>
      <c r="K19" s="54">
        <v>839560</v>
      </c>
      <c r="L19" s="54">
        <v>0</v>
      </c>
      <c r="M19" s="49">
        <f>SUM(J19:L19)</f>
        <v>11240024</v>
      </c>
      <c r="N19" s="55">
        <v>2770</v>
      </c>
      <c r="O19" s="65">
        <f t="shared" si="2"/>
        <v>17445573.5</v>
      </c>
      <c r="P19" s="66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</row>
    <row r="20" spans="1:51" s="39" customFormat="1" ht="130.5">
      <c r="A20" s="30">
        <v>4</v>
      </c>
      <c r="B20" s="31" t="s">
        <v>81</v>
      </c>
      <c r="C20" s="32" t="s">
        <v>75</v>
      </c>
      <c r="D20" s="33">
        <v>100000</v>
      </c>
      <c r="E20" s="34">
        <f t="shared" si="9"/>
        <v>100000</v>
      </c>
      <c r="F20" s="35">
        <v>150000</v>
      </c>
      <c r="G20" s="33"/>
      <c r="H20" s="36">
        <v>700000</v>
      </c>
      <c r="I20" s="34">
        <f t="shared" si="0"/>
        <v>700000</v>
      </c>
      <c r="J20" s="33">
        <v>51000</v>
      </c>
      <c r="K20" s="36"/>
      <c r="L20" s="36"/>
      <c r="M20" s="34">
        <f t="shared" si="1"/>
        <v>51000</v>
      </c>
      <c r="N20" s="35"/>
      <c r="O20" s="35">
        <f t="shared" si="2"/>
        <v>1001000</v>
      </c>
      <c r="P20" s="57">
        <v>500000</v>
      </c>
      <c r="Q20" s="36">
        <f t="shared" si="10"/>
        <v>500000</v>
      </c>
      <c r="R20" s="36">
        <v>150000</v>
      </c>
      <c r="S20" s="36"/>
      <c r="T20" s="36">
        <v>770000</v>
      </c>
      <c r="U20" s="36">
        <f t="shared" si="3"/>
        <v>770000</v>
      </c>
      <c r="V20" s="36">
        <v>40000</v>
      </c>
      <c r="W20" s="36"/>
      <c r="X20" s="36"/>
      <c r="Y20" s="36">
        <f t="shared" si="11"/>
        <v>40000</v>
      </c>
      <c r="Z20" s="36">
        <v>30000</v>
      </c>
      <c r="AA20" s="36">
        <f t="shared" si="4"/>
        <v>1490000</v>
      </c>
      <c r="AB20" s="36">
        <v>500000</v>
      </c>
      <c r="AC20" s="36">
        <f t="shared" si="12"/>
        <v>500000</v>
      </c>
      <c r="AD20" s="36">
        <v>150000</v>
      </c>
      <c r="AE20" s="36"/>
      <c r="AF20" s="36">
        <v>847000</v>
      </c>
      <c r="AG20" s="36">
        <f t="shared" si="5"/>
        <v>847000</v>
      </c>
      <c r="AH20" s="36">
        <v>40000</v>
      </c>
      <c r="AI20" s="36"/>
      <c r="AJ20" s="36"/>
      <c r="AK20" s="36">
        <f t="shared" si="13"/>
        <v>40000</v>
      </c>
      <c r="AL20" s="36">
        <v>30000</v>
      </c>
      <c r="AM20" s="36">
        <f t="shared" si="6"/>
        <v>1567000</v>
      </c>
      <c r="AN20" s="36">
        <v>1000000</v>
      </c>
      <c r="AO20" s="36">
        <f t="shared" si="14"/>
        <v>1000000</v>
      </c>
      <c r="AP20" s="36">
        <v>150000</v>
      </c>
      <c r="AQ20" s="36"/>
      <c r="AR20" s="36">
        <v>931700</v>
      </c>
      <c r="AS20" s="36">
        <f t="shared" si="7"/>
        <v>931700</v>
      </c>
      <c r="AT20" s="36">
        <v>40000</v>
      </c>
      <c r="AU20" s="36"/>
      <c r="AV20" s="36"/>
      <c r="AW20" s="36">
        <f t="shared" si="15"/>
        <v>40000</v>
      </c>
      <c r="AX20" s="36">
        <v>30000</v>
      </c>
      <c r="AY20" s="36">
        <f t="shared" si="8"/>
        <v>2151700</v>
      </c>
    </row>
    <row r="21" spans="1:51" s="39" customFormat="1" ht="43.5">
      <c r="A21" s="58"/>
      <c r="B21" s="59"/>
      <c r="C21" s="32" t="s">
        <v>76</v>
      </c>
      <c r="D21" s="33">
        <v>100000</v>
      </c>
      <c r="E21" s="34">
        <f t="shared" si="9"/>
        <v>100000</v>
      </c>
      <c r="F21" s="35">
        <v>197850</v>
      </c>
      <c r="G21" s="33">
        <v>0</v>
      </c>
      <c r="H21" s="36">
        <v>700000</v>
      </c>
      <c r="I21" s="34">
        <f t="shared" si="0"/>
        <v>700000</v>
      </c>
      <c r="J21" s="33">
        <v>816500</v>
      </c>
      <c r="K21" s="36">
        <v>0</v>
      </c>
      <c r="L21" s="36"/>
      <c r="M21" s="34">
        <f t="shared" si="1"/>
        <v>816500</v>
      </c>
      <c r="N21" s="35">
        <v>0</v>
      </c>
      <c r="O21" s="35">
        <f t="shared" si="2"/>
        <v>1814350</v>
      </c>
      <c r="P21" s="57">
        <v>500000</v>
      </c>
      <c r="Q21" s="36">
        <f t="shared" si="10"/>
        <v>500000</v>
      </c>
      <c r="R21" s="36">
        <v>150000</v>
      </c>
      <c r="S21" s="36">
        <v>0</v>
      </c>
      <c r="T21" s="36">
        <v>770000</v>
      </c>
      <c r="U21" s="36">
        <f t="shared" si="3"/>
        <v>770000</v>
      </c>
      <c r="V21" s="36">
        <v>40000</v>
      </c>
      <c r="W21" s="36">
        <v>0</v>
      </c>
      <c r="X21" s="36"/>
      <c r="Y21" s="36">
        <f t="shared" si="11"/>
        <v>40000</v>
      </c>
      <c r="Z21" s="36">
        <v>30000</v>
      </c>
      <c r="AA21" s="36">
        <f t="shared" si="4"/>
        <v>1490000</v>
      </c>
      <c r="AB21" s="36">
        <v>500000</v>
      </c>
      <c r="AC21" s="36">
        <f t="shared" si="12"/>
        <v>500000</v>
      </c>
      <c r="AD21" s="36">
        <v>150000</v>
      </c>
      <c r="AE21" s="36">
        <v>0</v>
      </c>
      <c r="AF21" s="36">
        <v>847000</v>
      </c>
      <c r="AG21" s="36">
        <f t="shared" si="5"/>
        <v>847000</v>
      </c>
      <c r="AH21" s="36">
        <v>40000</v>
      </c>
      <c r="AI21" s="36">
        <v>0</v>
      </c>
      <c r="AJ21" s="36"/>
      <c r="AK21" s="36">
        <f t="shared" si="13"/>
        <v>40000</v>
      </c>
      <c r="AL21" s="36">
        <v>30000</v>
      </c>
      <c r="AM21" s="36">
        <f t="shared" si="6"/>
        <v>1567000</v>
      </c>
      <c r="AN21" s="36">
        <v>1000000</v>
      </c>
      <c r="AO21" s="36">
        <f t="shared" si="14"/>
        <v>1000000</v>
      </c>
      <c r="AP21" s="36">
        <v>150000</v>
      </c>
      <c r="AQ21" s="36">
        <v>0</v>
      </c>
      <c r="AR21" s="36">
        <v>931700</v>
      </c>
      <c r="AS21" s="36">
        <f t="shared" si="7"/>
        <v>931700</v>
      </c>
      <c r="AT21" s="36">
        <v>40000</v>
      </c>
      <c r="AU21" s="36">
        <v>0</v>
      </c>
      <c r="AV21" s="36"/>
      <c r="AW21" s="36">
        <f t="shared" si="15"/>
        <v>40000</v>
      </c>
      <c r="AX21" s="36">
        <v>30000</v>
      </c>
      <c r="AY21" s="36">
        <f t="shared" si="8"/>
        <v>2151700</v>
      </c>
    </row>
    <row r="22" spans="1:51" ht="130.5">
      <c r="A22" s="43"/>
      <c r="B22" s="44"/>
      <c r="C22" s="32" t="s">
        <v>77</v>
      </c>
      <c r="D22" s="33">
        <v>0</v>
      </c>
      <c r="E22" s="34">
        <f>D22</f>
        <v>0</v>
      </c>
      <c r="F22" s="35">
        <v>100000</v>
      </c>
      <c r="G22" s="33">
        <v>0</v>
      </c>
      <c r="H22" s="36">
        <v>0</v>
      </c>
      <c r="I22" s="34">
        <f>+G22+H22</f>
        <v>0</v>
      </c>
      <c r="J22" s="33">
        <v>0</v>
      </c>
      <c r="K22" s="36">
        <v>0</v>
      </c>
      <c r="L22" s="36">
        <v>0</v>
      </c>
      <c r="M22" s="34">
        <f>+J22+L22+L22</f>
        <v>0</v>
      </c>
      <c r="N22" s="35"/>
      <c r="O22" s="35">
        <f>+E22+F22+I22+M22+N22</f>
        <v>100000</v>
      </c>
      <c r="P22" s="14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51" ht="87">
      <c r="A23" s="45"/>
      <c r="B23" s="46"/>
      <c r="C23" s="47" t="s">
        <v>78</v>
      </c>
      <c r="D23" s="48">
        <v>100000</v>
      </c>
      <c r="E23" s="34">
        <f t="shared" si="9"/>
        <v>100000</v>
      </c>
      <c r="F23" s="63">
        <v>197850</v>
      </c>
      <c r="G23" s="48">
        <v>0</v>
      </c>
      <c r="H23" s="54">
        <v>700000</v>
      </c>
      <c r="I23" s="49">
        <f>SUM(G23:H23)</f>
        <v>700000</v>
      </c>
      <c r="J23" s="48">
        <v>51000</v>
      </c>
      <c r="K23" s="54">
        <v>0</v>
      </c>
      <c r="L23" s="54">
        <v>0</v>
      </c>
      <c r="M23" s="49">
        <f>SUM(J23:L23)</f>
        <v>51000</v>
      </c>
      <c r="N23" s="63">
        <v>0</v>
      </c>
      <c r="O23" s="65">
        <f t="shared" si="2"/>
        <v>1048850</v>
      </c>
      <c r="P23" s="66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</row>
    <row r="24" spans="1:51" s="39" customFormat="1" ht="43.5">
      <c r="A24" s="30">
        <v>5</v>
      </c>
      <c r="B24" s="31" t="s">
        <v>82</v>
      </c>
      <c r="C24" s="32" t="s">
        <v>75</v>
      </c>
      <c r="D24" s="33">
        <v>300000</v>
      </c>
      <c r="E24" s="34">
        <f t="shared" si="9"/>
        <v>300000</v>
      </c>
      <c r="F24" s="35">
        <v>1000000</v>
      </c>
      <c r="G24" s="33"/>
      <c r="H24" s="36">
        <v>3264500</v>
      </c>
      <c r="I24" s="34">
        <f t="shared" si="0"/>
        <v>3264500</v>
      </c>
      <c r="J24" s="33">
        <v>500000</v>
      </c>
      <c r="K24" s="36">
        <v>900000</v>
      </c>
      <c r="L24" s="36"/>
      <c r="M24" s="34">
        <f t="shared" si="1"/>
        <v>500000</v>
      </c>
      <c r="N24" s="35">
        <v>90000</v>
      </c>
      <c r="O24" s="35">
        <f t="shared" si="2"/>
        <v>5154500</v>
      </c>
      <c r="P24" s="57">
        <v>450000</v>
      </c>
      <c r="Q24" s="36">
        <f t="shared" si="10"/>
        <v>450000</v>
      </c>
      <c r="R24" s="36">
        <v>1300000</v>
      </c>
      <c r="S24" s="36">
        <v>50000</v>
      </c>
      <c r="T24" s="36">
        <v>3500000</v>
      </c>
      <c r="U24" s="36">
        <f t="shared" si="3"/>
        <v>3550000</v>
      </c>
      <c r="V24" s="36">
        <v>700000</v>
      </c>
      <c r="W24" s="36">
        <v>1000000</v>
      </c>
      <c r="X24" s="36"/>
      <c r="Y24" s="36">
        <f t="shared" si="11"/>
        <v>1700000</v>
      </c>
      <c r="Z24" s="36">
        <v>90000</v>
      </c>
      <c r="AA24" s="36">
        <f t="shared" si="4"/>
        <v>7090000</v>
      </c>
      <c r="AB24" s="36">
        <v>750000</v>
      </c>
      <c r="AC24" s="36">
        <f t="shared" si="12"/>
        <v>750000</v>
      </c>
      <c r="AD24" s="36">
        <v>1400000</v>
      </c>
      <c r="AE24" s="36">
        <v>50000</v>
      </c>
      <c r="AF24" s="36">
        <v>3800000</v>
      </c>
      <c r="AG24" s="36">
        <f t="shared" si="5"/>
        <v>3850000</v>
      </c>
      <c r="AH24" s="36">
        <v>900000</v>
      </c>
      <c r="AI24" s="36">
        <v>1000000</v>
      </c>
      <c r="AJ24" s="36"/>
      <c r="AK24" s="36">
        <f t="shared" si="13"/>
        <v>1900000</v>
      </c>
      <c r="AL24" s="36">
        <v>90000</v>
      </c>
      <c r="AM24" s="36">
        <f t="shared" si="6"/>
        <v>7990000</v>
      </c>
      <c r="AN24" s="36">
        <v>750000</v>
      </c>
      <c r="AO24" s="36">
        <f t="shared" si="14"/>
        <v>750000</v>
      </c>
      <c r="AP24" s="36">
        <v>1500000</v>
      </c>
      <c r="AQ24" s="36">
        <v>50000</v>
      </c>
      <c r="AR24" s="36">
        <v>4000000</v>
      </c>
      <c r="AS24" s="36">
        <f t="shared" si="7"/>
        <v>4050000</v>
      </c>
      <c r="AT24" s="36">
        <v>1000000</v>
      </c>
      <c r="AU24" s="36">
        <v>1000000</v>
      </c>
      <c r="AV24" s="36"/>
      <c r="AW24" s="36">
        <f t="shared" si="15"/>
        <v>2000000</v>
      </c>
      <c r="AX24" s="36">
        <v>90000</v>
      </c>
      <c r="AY24" s="36">
        <f t="shared" si="8"/>
        <v>8390000</v>
      </c>
    </row>
    <row r="25" spans="1:51" s="39" customFormat="1" ht="43.5">
      <c r="A25" s="58"/>
      <c r="B25" s="59"/>
      <c r="C25" s="32" t="s">
        <v>76</v>
      </c>
      <c r="D25" s="33">
        <v>300000</v>
      </c>
      <c r="E25" s="34">
        <f t="shared" si="9"/>
        <v>300000</v>
      </c>
      <c r="F25" s="35">
        <v>1000000</v>
      </c>
      <c r="G25" s="33">
        <v>0</v>
      </c>
      <c r="H25" s="36">
        <v>3264500</v>
      </c>
      <c r="I25" s="34">
        <f t="shared" si="0"/>
        <v>3264500</v>
      </c>
      <c r="J25" s="33">
        <v>500000</v>
      </c>
      <c r="K25" s="36">
        <v>900000</v>
      </c>
      <c r="L25" s="36"/>
      <c r="M25" s="34">
        <f t="shared" si="1"/>
        <v>500000</v>
      </c>
      <c r="N25" s="35">
        <v>90000</v>
      </c>
      <c r="O25" s="35">
        <f t="shared" si="2"/>
        <v>5154500</v>
      </c>
      <c r="P25" s="57">
        <v>450000</v>
      </c>
      <c r="Q25" s="36">
        <f t="shared" si="10"/>
        <v>450000</v>
      </c>
      <c r="R25" s="36">
        <v>1300000</v>
      </c>
      <c r="S25" s="36">
        <v>50000</v>
      </c>
      <c r="T25" s="36">
        <v>3500000</v>
      </c>
      <c r="U25" s="36">
        <f t="shared" si="3"/>
        <v>3550000</v>
      </c>
      <c r="V25" s="36">
        <v>700000</v>
      </c>
      <c r="W25" s="36">
        <v>1000000</v>
      </c>
      <c r="X25" s="36"/>
      <c r="Y25" s="36">
        <f t="shared" si="11"/>
        <v>1700000</v>
      </c>
      <c r="Z25" s="36">
        <v>90000</v>
      </c>
      <c r="AA25" s="36">
        <f t="shared" si="4"/>
        <v>7090000</v>
      </c>
      <c r="AB25" s="36">
        <v>750000</v>
      </c>
      <c r="AC25" s="36">
        <f t="shared" si="12"/>
        <v>750000</v>
      </c>
      <c r="AD25" s="36">
        <v>1400000</v>
      </c>
      <c r="AE25" s="36">
        <v>50000</v>
      </c>
      <c r="AF25" s="36">
        <v>3800000</v>
      </c>
      <c r="AG25" s="36">
        <f t="shared" si="5"/>
        <v>3850000</v>
      </c>
      <c r="AH25" s="36">
        <v>900000</v>
      </c>
      <c r="AI25" s="36">
        <v>1000000</v>
      </c>
      <c r="AJ25" s="36"/>
      <c r="AK25" s="36">
        <f t="shared" si="13"/>
        <v>1900000</v>
      </c>
      <c r="AL25" s="36">
        <v>90000</v>
      </c>
      <c r="AM25" s="36">
        <f t="shared" si="6"/>
        <v>7990000</v>
      </c>
      <c r="AN25" s="36">
        <v>750000</v>
      </c>
      <c r="AO25" s="36">
        <f t="shared" si="14"/>
        <v>750000</v>
      </c>
      <c r="AP25" s="36">
        <v>1500000</v>
      </c>
      <c r="AQ25" s="36">
        <v>50000</v>
      </c>
      <c r="AR25" s="36">
        <v>4000000</v>
      </c>
      <c r="AS25" s="36">
        <f t="shared" si="7"/>
        <v>4050000</v>
      </c>
      <c r="AT25" s="36">
        <v>1000000</v>
      </c>
      <c r="AU25" s="36">
        <v>1000000</v>
      </c>
      <c r="AV25" s="36"/>
      <c r="AW25" s="36">
        <f t="shared" si="15"/>
        <v>2000000</v>
      </c>
      <c r="AX25" s="36">
        <v>90000</v>
      </c>
      <c r="AY25" s="36">
        <f t="shared" si="8"/>
        <v>8390000</v>
      </c>
    </row>
    <row r="26" spans="1:51" ht="130.5">
      <c r="A26" s="43"/>
      <c r="B26" s="44"/>
      <c r="C26" s="32" t="s">
        <v>77</v>
      </c>
      <c r="D26" s="33">
        <v>720000</v>
      </c>
      <c r="E26" s="34">
        <f t="shared" si="9"/>
        <v>720000</v>
      </c>
      <c r="F26" s="35">
        <v>1000000</v>
      </c>
      <c r="G26" s="33">
        <v>0</v>
      </c>
      <c r="H26" s="36">
        <v>750000</v>
      </c>
      <c r="I26" s="34">
        <f t="shared" si="0"/>
        <v>750000</v>
      </c>
      <c r="J26" s="33">
        <v>750000</v>
      </c>
      <c r="K26" s="36">
        <v>900000</v>
      </c>
      <c r="L26" s="36">
        <v>0</v>
      </c>
      <c r="M26" s="34">
        <f t="shared" si="1"/>
        <v>750000</v>
      </c>
      <c r="N26" s="35">
        <f>72000+90000</f>
        <v>162000</v>
      </c>
      <c r="O26" s="35">
        <f t="shared" si="2"/>
        <v>3382000</v>
      </c>
      <c r="P26" s="14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</row>
    <row r="27" spans="1:51" ht="87">
      <c r="A27" s="45"/>
      <c r="B27" s="46"/>
      <c r="C27" s="47" t="s">
        <v>78</v>
      </c>
      <c r="D27" s="48">
        <v>47500</v>
      </c>
      <c r="E27" s="34">
        <f t="shared" si="9"/>
        <v>47500</v>
      </c>
      <c r="F27" s="63">
        <v>155500</v>
      </c>
      <c r="G27" s="48">
        <v>0</v>
      </c>
      <c r="H27" s="54">
        <v>3705500</v>
      </c>
      <c r="I27" s="49">
        <f>SUM(G27:H27)</f>
        <v>3705500</v>
      </c>
      <c r="J27" s="48">
        <v>186950</v>
      </c>
      <c r="K27" s="54">
        <v>504850</v>
      </c>
      <c r="L27" s="54">
        <v>0</v>
      </c>
      <c r="M27" s="49">
        <f>SUM(J27:L27)</f>
        <v>691800</v>
      </c>
      <c r="N27" s="63">
        <v>80150</v>
      </c>
      <c r="O27" s="65">
        <f t="shared" si="2"/>
        <v>4680450</v>
      </c>
      <c r="P27" s="66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</row>
    <row r="28" spans="1:51" s="39" customFormat="1" ht="130.5">
      <c r="A28" s="30">
        <v>6</v>
      </c>
      <c r="B28" s="31" t="s">
        <v>83</v>
      </c>
      <c r="C28" s="32" t="s">
        <v>75</v>
      </c>
      <c r="D28" s="33">
        <v>0</v>
      </c>
      <c r="E28" s="34">
        <f t="shared" si="9"/>
        <v>0</v>
      </c>
      <c r="F28" s="35">
        <v>700000</v>
      </c>
      <c r="G28" s="33">
        <v>0</v>
      </c>
      <c r="H28" s="36">
        <v>4516920</v>
      </c>
      <c r="I28" s="34">
        <f t="shared" si="0"/>
        <v>4516920</v>
      </c>
      <c r="J28" s="33">
        <v>1350000</v>
      </c>
      <c r="K28" s="36">
        <v>0</v>
      </c>
      <c r="L28" s="36">
        <v>23800000</v>
      </c>
      <c r="M28" s="34">
        <f t="shared" si="1"/>
        <v>48950000</v>
      </c>
      <c r="N28" s="35">
        <v>0</v>
      </c>
      <c r="O28" s="35">
        <f t="shared" si="2"/>
        <v>54166920</v>
      </c>
      <c r="P28" s="57">
        <v>500000</v>
      </c>
      <c r="Q28" s="36">
        <f t="shared" si="10"/>
        <v>500000</v>
      </c>
      <c r="R28" s="36">
        <v>710000</v>
      </c>
      <c r="S28" s="36"/>
      <c r="T28" s="36">
        <v>2000000</v>
      </c>
      <c r="U28" s="36">
        <f t="shared" si="3"/>
        <v>2000000</v>
      </c>
      <c r="V28" s="36">
        <v>500000</v>
      </c>
      <c r="W28" s="36"/>
      <c r="X28" s="36">
        <v>25800000</v>
      </c>
      <c r="Y28" s="36">
        <f t="shared" si="11"/>
        <v>26300000</v>
      </c>
      <c r="Z28" s="36"/>
      <c r="AA28" s="36">
        <f t="shared" si="4"/>
        <v>29510000</v>
      </c>
      <c r="AB28" s="36">
        <v>500000</v>
      </c>
      <c r="AC28" s="36">
        <f t="shared" si="12"/>
        <v>500000</v>
      </c>
      <c r="AD28" s="36">
        <v>720000</v>
      </c>
      <c r="AE28" s="36"/>
      <c r="AF28" s="36">
        <v>2000000</v>
      </c>
      <c r="AG28" s="36">
        <f t="shared" si="5"/>
        <v>2000000</v>
      </c>
      <c r="AH28" s="36">
        <v>500000</v>
      </c>
      <c r="AI28" s="36"/>
      <c r="AJ28" s="36">
        <v>49500000</v>
      </c>
      <c r="AK28" s="36">
        <f t="shared" si="13"/>
        <v>50000000</v>
      </c>
      <c r="AL28" s="36"/>
      <c r="AM28" s="36">
        <f t="shared" si="6"/>
        <v>53220000</v>
      </c>
      <c r="AN28" s="36">
        <v>500000</v>
      </c>
      <c r="AO28" s="36">
        <f t="shared" si="14"/>
        <v>500000</v>
      </c>
      <c r="AP28" s="36">
        <v>730000</v>
      </c>
      <c r="AQ28" s="36"/>
      <c r="AR28" s="36">
        <v>2000000</v>
      </c>
      <c r="AS28" s="36">
        <f t="shared" si="7"/>
        <v>2000000</v>
      </c>
      <c r="AT28" s="36">
        <v>500000</v>
      </c>
      <c r="AU28" s="36"/>
      <c r="AV28" s="36">
        <v>58500000</v>
      </c>
      <c r="AW28" s="36">
        <f t="shared" si="15"/>
        <v>59000000</v>
      </c>
      <c r="AX28" s="36"/>
      <c r="AY28" s="36">
        <f t="shared" si="8"/>
        <v>62230000</v>
      </c>
    </row>
    <row r="29" spans="1:51" s="39" customFormat="1" ht="43.5">
      <c r="A29" s="58"/>
      <c r="B29" s="59"/>
      <c r="C29" s="32" t="s">
        <v>76</v>
      </c>
      <c r="D29" s="33">
        <v>0</v>
      </c>
      <c r="E29" s="34">
        <f t="shared" si="9"/>
        <v>0</v>
      </c>
      <c r="F29" s="35">
        <v>700000</v>
      </c>
      <c r="G29" s="33">
        <v>0</v>
      </c>
      <c r="H29" s="36">
        <v>4516920</v>
      </c>
      <c r="I29" s="34">
        <f t="shared" si="0"/>
        <v>4516920</v>
      </c>
      <c r="J29" s="33">
        <v>1350000</v>
      </c>
      <c r="K29" s="36">
        <v>0</v>
      </c>
      <c r="L29" s="36">
        <v>23860740</v>
      </c>
      <c r="M29" s="34">
        <f t="shared" si="1"/>
        <v>49071480</v>
      </c>
      <c r="N29" s="35">
        <v>0</v>
      </c>
      <c r="O29" s="35">
        <f t="shared" si="2"/>
        <v>54288400</v>
      </c>
      <c r="P29" s="57">
        <v>0</v>
      </c>
      <c r="Q29" s="36">
        <f t="shared" si="10"/>
        <v>0</v>
      </c>
      <c r="R29" s="36">
        <v>710000</v>
      </c>
      <c r="S29" s="36">
        <v>0</v>
      </c>
      <c r="T29" s="36">
        <v>2000000</v>
      </c>
      <c r="U29" s="36">
        <f t="shared" si="3"/>
        <v>2000000</v>
      </c>
      <c r="V29" s="36">
        <v>1232000</v>
      </c>
      <c r="W29" s="36">
        <v>0</v>
      </c>
      <c r="X29" s="36">
        <v>25888412</v>
      </c>
      <c r="Y29" s="36">
        <f t="shared" si="11"/>
        <v>27120412</v>
      </c>
      <c r="Z29" s="36">
        <v>0</v>
      </c>
      <c r="AA29" s="36">
        <f t="shared" si="4"/>
        <v>29830412</v>
      </c>
      <c r="AB29" s="36">
        <v>0</v>
      </c>
      <c r="AC29" s="36">
        <f t="shared" si="12"/>
        <v>0</v>
      </c>
      <c r="AD29" s="36">
        <v>720000</v>
      </c>
      <c r="AE29" s="36">
        <v>0</v>
      </c>
      <c r="AF29" s="36">
        <v>2000000</v>
      </c>
      <c r="AG29" s="36">
        <f t="shared" si="5"/>
        <v>2000000</v>
      </c>
      <c r="AH29" s="36">
        <v>1232000</v>
      </c>
      <c r="AI29" s="36"/>
      <c r="AJ29" s="36">
        <v>49551373</v>
      </c>
      <c r="AK29" s="36">
        <f t="shared" si="13"/>
        <v>50783373</v>
      </c>
      <c r="AL29" s="36">
        <v>0</v>
      </c>
      <c r="AM29" s="36">
        <f t="shared" si="6"/>
        <v>53503373</v>
      </c>
      <c r="AN29" s="36">
        <v>0</v>
      </c>
      <c r="AO29" s="36">
        <f t="shared" si="14"/>
        <v>0</v>
      </c>
      <c r="AP29" s="36">
        <v>730000</v>
      </c>
      <c r="AQ29" s="36"/>
      <c r="AR29" s="36">
        <v>2000000</v>
      </c>
      <c r="AS29" s="36">
        <f t="shared" si="7"/>
        <v>2000000</v>
      </c>
      <c r="AT29" s="36">
        <v>1232000</v>
      </c>
      <c r="AU29" s="36">
        <v>0</v>
      </c>
      <c r="AV29" s="36">
        <v>58690766</v>
      </c>
      <c r="AW29" s="36">
        <f t="shared" si="15"/>
        <v>59922766</v>
      </c>
      <c r="AX29" s="36"/>
      <c r="AY29" s="36">
        <f t="shared" si="8"/>
        <v>62652766</v>
      </c>
    </row>
    <row r="30" spans="1:51" ht="130.5">
      <c r="A30" s="43"/>
      <c r="B30" s="44"/>
      <c r="C30" s="32" t="s">
        <v>77</v>
      </c>
      <c r="D30" s="33">
        <v>0</v>
      </c>
      <c r="E30" s="34">
        <f>D30</f>
        <v>0</v>
      </c>
      <c r="F30" s="35">
        <v>700000</v>
      </c>
      <c r="G30" s="33">
        <v>0</v>
      </c>
      <c r="H30" s="36">
        <v>27000</v>
      </c>
      <c r="I30" s="34">
        <f>+G30+H30</f>
        <v>27000</v>
      </c>
      <c r="J30" s="33">
        <f>2350000+38785000</f>
        <v>41135000</v>
      </c>
      <c r="K30" s="36">
        <v>0</v>
      </c>
      <c r="L30" s="36">
        <v>21435700</v>
      </c>
      <c r="M30" s="34">
        <f>+J30+L30+L30</f>
        <v>84006400</v>
      </c>
      <c r="N30" s="35">
        <v>675800</v>
      </c>
      <c r="O30" s="35">
        <f>+E30+F30+I30+M30+N30</f>
        <v>85409200</v>
      </c>
      <c r="P30" s="14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</row>
    <row r="31" spans="1:51" ht="87">
      <c r="A31" s="45"/>
      <c r="B31" s="46"/>
      <c r="C31" s="47" t="s">
        <v>78</v>
      </c>
      <c r="D31" s="48">
        <v>0</v>
      </c>
      <c r="E31" s="49">
        <f t="shared" si="9"/>
        <v>0</v>
      </c>
      <c r="F31" s="63">
        <v>598233</v>
      </c>
      <c r="G31" s="48">
        <v>0</v>
      </c>
      <c r="H31" s="54">
        <v>4426370</v>
      </c>
      <c r="I31" s="49">
        <f>SUM(G31:H31)</f>
        <v>4426370</v>
      </c>
      <c r="J31" s="48">
        <v>660000</v>
      </c>
      <c r="K31" s="54">
        <v>0</v>
      </c>
      <c r="L31" s="54">
        <v>13846375</v>
      </c>
      <c r="M31" s="49">
        <f>SUM(J31:L31)</f>
        <v>14506375</v>
      </c>
      <c r="N31" s="63">
        <v>0</v>
      </c>
      <c r="O31" s="56">
        <f t="shared" si="2"/>
        <v>19530978</v>
      </c>
      <c r="P31" s="66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</row>
    <row r="32" spans="1:51" s="39" customFormat="1" ht="43.5">
      <c r="A32" s="30">
        <v>7</v>
      </c>
      <c r="B32" s="31" t="s">
        <v>84</v>
      </c>
      <c r="C32" s="32" t="s">
        <v>75</v>
      </c>
      <c r="D32" s="33">
        <v>4900000</v>
      </c>
      <c r="E32" s="34">
        <f t="shared" si="9"/>
        <v>4900000</v>
      </c>
      <c r="F32" s="35">
        <v>56700</v>
      </c>
      <c r="G32" s="33"/>
      <c r="H32" s="36">
        <v>465000</v>
      </c>
      <c r="I32" s="34">
        <f t="shared" si="0"/>
        <v>465000</v>
      </c>
      <c r="J32" s="33">
        <v>2700000</v>
      </c>
      <c r="K32" s="36"/>
      <c r="L32" s="36"/>
      <c r="M32" s="34">
        <f t="shared" si="1"/>
        <v>2700000</v>
      </c>
      <c r="N32" s="35"/>
      <c r="O32" s="35">
        <f t="shared" si="2"/>
        <v>8121700</v>
      </c>
      <c r="P32" s="57">
        <v>4900000</v>
      </c>
      <c r="Q32" s="36">
        <f t="shared" si="10"/>
        <v>4900000</v>
      </c>
      <c r="R32" s="36">
        <v>60000</v>
      </c>
      <c r="S32" s="36"/>
      <c r="T32" s="36">
        <v>500000</v>
      </c>
      <c r="U32" s="36">
        <f t="shared" si="3"/>
        <v>500000</v>
      </c>
      <c r="V32" s="36">
        <v>2700000</v>
      </c>
      <c r="W32" s="36"/>
      <c r="X32" s="36"/>
      <c r="Y32" s="36">
        <f t="shared" si="11"/>
        <v>2700000</v>
      </c>
      <c r="Z32" s="36"/>
      <c r="AA32" s="36">
        <f t="shared" si="4"/>
        <v>8160000</v>
      </c>
      <c r="AB32" s="36">
        <v>4900000</v>
      </c>
      <c r="AC32" s="36">
        <f t="shared" si="12"/>
        <v>4900000</v>
      </c>
      <c r="AD32" s="36">
        <v>60000</v>
      </c>
      <c r="AE32" s="36"/>
      <c r="AF32" s="36">
        <v>600000</v>
      </c>
      <c r="AG32" s="36">
        <f t="shared" si="5"/>
        <v>600000</v>
      </c>
      <c r="AH32" s="36">
        <v>2700000</v>
      </c>
      <c r="AI32" s="36"/>
      <c r="AJ32" s="36"/>
      <c r="AK32" s="36">
        <f t="shared" si="13"/>
        <v>2700000</v>
      </c>
      <c r="AL32" s="36"/>
      <c r="AM32" s="36">
        <f t="shared" si="6"/>
        <v>8260000</v>
      </c>
      <c r="AN32" s="36">
        <v>4900000</v>
      </c>
      <c r="AO32" s="36">
        <f t="shared" si="14"/>
        <v>4900000</v>
      </c>
      <c r="AP32" s="36">
        <v>60000</v>
      </c>
      <c r="AQ32" s="36"/>
      <c r="AR32" s="36">
        <v>700000</v>
      </c>
      <c r="AS32" s="36">
        <f t="shared" si="7"/>
        <v>700000</v>
      </c>
      <c r="AT32" s="36">
        <v>2700000</v>
      </c>
      <c r="AU32" s="36"/>
      <c r="AV32" s="36"/>
      <c r="AW32" s="36">
        <f t="shared" si="15"/>
        <v>2700000</v>
      </c>
      <c r="AX32" s="36"/>
      <c r="AY32" s="36">
        <f t="shared" si="8"/>
        <v>8360000</v>
      </c>
    </row>
    <row r="33" spans="1:51" s="39" customFormat="1" ht="43.5">
      <c r="A33" s="58"/>
      <c r="B33" s="59"/>
      <c r="C33" s="32" t="s">
        <v>76</v>
      </c>
      <c r="D33" s="33">
        <v>4908000</v>
      </c>
      <c r="E33" s="34">
        <f t="shared" si="9"/>
        <v>4908000</v>
      </c>
      <c r="F33" s="35">
        <v>56700</v>
      </c>
      <c r="G33" s="33">
        <v>0</v>
      </c>
      <c r="H33" s="36">
        <v>465000</v>
      </c>
      <c r="I33" s="34">
        <f t="shared" si="0"/>
        <v>465000</v>
      </c>
      <c r="J33" s="33">
        <v>2700000</v>
      </c>
      <c r="K33" s="36">
        <v>0</v>
      </c>
      <c r="L33" s="36"/>
      <c r="M33" s="34">
        <f t="shared" si="1"/>
        <v>2700000</v>
      </c>
      <c r="N33" s="35">
        <v>0</v>
      </c>
      <c r="O33" s="35">
        <f t="shared" si="2"/>
        <v>8129700</v>
      </c>
      <c r="P33" s="57">
        <v>4900000</v>
      </c>
      <c r="Q33" s="36">
        <f t="shared" si="10"/>
        <v>4900000</v>
      </c>
      <c r="R33" s="36">
        <v>60000</v>
      </c>
      <c r="S33" s="36">
        <v>0</v>
      </c>
      <c r="T33" s="36">
        <v>500000</v>
      </c>
      <c r="U33" s="36">
        <f t="shared" si="3"/>
        <v>500000</v>
      </c>
      <c r="V33" s="36">
        <v>2700000</v>
      </c>
      <c r="W33" s="36">
        <v>0</v>
      </c>
      <c r="X33" s="36"/>
      <c r="Y33" s="36">
        <f t="shared" si="11"/>
        <v>2700000</v>
      </c>
      <c r="Z33" s="36">
        <v>0</v>
      </c>
      <c r="AA33" s="36">
        <f t="shared" si="4"/>
        <v>8160000</v>
      </c>
      <c r="AB33" s="36">
        <v>4900000</v>
      </c>
      <c r="AC33" s="36">
        <f t="shared" si="12"/>
        <v>4900000</v>
      </c>
      <c r="AD33" s="36">
        <v>60000</v>
      </c>
      <c r="AE33" s="36">
        <v>0</v>
      </c>
      <c r="AF33" s="36">
        <v>600000</v>
      </c>
      <c r="AG33" s="36">
        <f t="shared" si="5"/>
        <v>600000</v>
      </c>
      <c r="AH33" s="36">
        <v>2700000</v>
      </c>
      <c r="AI33" s="36">
        <v>0</v>
      </c>
      <c r="AJ33" s="36"/>
      <c r="AK33" s="36">
        <f t="shared" si="13"/>
        <v>2700000</v>
      </c>
      <c r="AL33" s="36">
        <v>0</v>
      </c>
      <c r="AM33" s="36">
        <f t="shared" si="6"/>
        <v>8260000</v>
      </c>
      <c r="AN33" s="36">
        <v>4900000</v>
      </c>
      <c r="AO33" s="36">
        <f t="shared" si="14"/>
        <v>4900000</v>
      </c>
      <c r="AP33" s="36">
        <v>60000</v>
      </c>
      <c r="AQ33" s="36">
        <v>0</v>
      </c>
      <c r="AR33" s="36">
        <v>700000</v>
      </c>
      <c r="AS33" s="36">
        <f t="shared" si="7"/>
        <v>700000</v>
      </c>
      <c r="AT33" s="36">
        <v>2700000</v>
      </c>
      <c r="AU33" s="36">
        <v>0</v>
      </c>
      <c r="AV33" s="36"/>
      <c r="AW33" s="36">
        <f t="shared" si="15"/>
        <v>2700000</v>
      </c>
      <c r="AX33" s="36">
        <v>0</v>
      </c>
      <c r="AY33" s="36">
        <f t="shared" si="8"/>
        <v>8360000</v>
      </c>
    </row>
    <row r="34" spans="1:51" ht="130.5">
      <c r="A34" s="43"/>
      <c r="B34" s="44"/>
      <c r="C34" s="32" t="s">
        <v>77</v>
      </c>
      <c r="D34" s="33">
        <v>2326300</v>
      </c>
      <c r="E34" s="34">
        <f t="shared" si="9"/>
        <v>2326300</v>
      </c>
      <c r="F34" s="35">
        <v>0</v>
      </c>
      <c r="G34" s="33">
        <v>0</v>
      </c>
      <c r="H34" s="36">
        <v>0</v>
      </c>
      <c r="I34" s="34">
        <f t="shared" si="0"/>
        <v>0</v>
      </c>
      <c r="J34" s="33">
        <v>0</v>
      </c>
      <c r="K34" s="36">
        <v>0</v>
      </c>
      <c r="L34" s="36">
        <v>0</v>
      </c>
      <c r="M34" s="34">
        <f t="shared" si="1"/>
        <v>0</v>
      </c>
      <c r="N34" s="35"/>
      <c r="O34" s="35">
        <f t="shared" si="2"/>
        <v>2326300</v>
      </c>
      <c r="P34" s="14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</row>
    <row r="35" spans="1:51" ht="87">
      <c r="A35" s="45"/>
      <c r="B35" s="46"/>
      <c r="C35" s="47" t="s">
        <v>78</v>
      </c>
      <c r="D35" s="48">
        <v>4808000</v>
      </c>
      <c r="E35" s="49">
        <f t="shared" si="9"/>
        <v>4808000</v>
      </c>
      <c r="F35" s="63">
        <v>65000</v>
      </c>
      <c r="G35" s="48">
        <v>0</v>
      </c>
      <c r="H35" s="54">
        <v>465500</v>
      </c>
      <c r="I35" s="49">
        <f>SUM(G35:H35)</f>
        <v>465500</v>
      </c>
      <c r="J35" s="48">
        <v>2700000</v>
      </c>
      <c r="K35" s="54">
        <v>0</v>
      </c>
      <c r="L35" s="54">
        <v>0</v>
      </c>
      <c r="M35" s="49">
        <f>SUM(J35:L35)</f>
        <v>2700000</v>
      </c>
      <c r="N35" s="63">
        <v>0</v>
      </c>
      <c r="O35" s="56">
        <f t="shared" si="2"/>
        <v>8038500</v>
      </c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</row>
    <row r="36" spans="1:51" s="39" customFormat="1" ht="43.5">
      <c r="A36" s="30">
        <v>8</v>
      </c>
      <c r="B36" s="31" t="s">
        <v>85</v>
      </c>
      <c r="C36" s="32" t="s">
        <v>75</v>
      </c>
      <c r="D36" s="33"/>
      <c r="E36" s="34">
        <f t="shared" si="9"/>
        <v>0</v>
      </c>
      <c r="F36" s="35">
        <v>85000</v>
      </c>
      <c r="G36" s="33"/>
      <c r="H36" s="36">
        <v>236400</v>
      </c>
      <c r="I36" s="34">
        <f t="shared" si="0"/>
        <v>236400</v>
      </c>
      <c r="J36" s="33">
        <v>2788114.29</v>
      </c>
      <c r="K36" s="36"/>
      <c r="L36" s="36"/>
      <c r="M36" s="34">
        <f t="shared" si="1"/>
        <v>2788114.29</v>
      </c>
      <c r="N36" s="35">
        <v>51600</v>
      </c>
      <c r="O36" s="35">
        <f t="shared" si="2"/>
        <v>3161114.29</v>
      </c>
      <c r="P36" s="57">
        <v>4980000</v>
      </c>
      <c r="Q36" s="36">
        <f t="shared" si="10"/>
        <v>4980000</v>
      </c>
      <c r="R36" s="36">
        <v>400000</v>
      </c>
      <c r="S36" s="36"/>
      <c r="T36" s="36">
        <v>1000000</v>
      </c>
      <c r="U36" s="36">
        <f t="shared" si="3"/>
        <v>1000000</v>
      </c>
      <c r="V36" s="36">
        <v>10000000</v>
      </c>
      <c r="W36" s="36"/>
      <c r="X36" s="36"/>
      <c r="Y36" s="36">
        <f t="shared" si="11"/>
        <v>10000000</v>
      </c>
      <c r="Z36" s="36">
        <v>60000</v>
      </c>
      <c r="AA36" s="36">
        <f t="shared" si="4"/>
        <v>16440000</v>
      </c>
      <c r="AB36" s="36">
        <v>9960000</v>
      </c>
      <c r="AC36" s="36">
        <f t="shared" si="12"/>
        <v>9960000</v>
      </c>
      <c r="AD36" s="36">
        <v>400000</v>
      </c>
      <c r="AE36" s="36"/>
      <c r="AF36" s="36">
        <v>1000000</v>
      </c>
      <c r="AG36" s="36">
        <f t="shared" si="5"/>
        <v>1000000</v>
      </c>
      <c r="AH36" s="36">
        <v>10000000</v>
      </c>
      <c r="AI36" s="36"/>
      <c r="AJ36" s="36"/>
      <c r="AK36" s="36">
        <f t="shared" si="13"/>
        <v>10000000</v>
      </c>
      <c r="AL36" s="36">
        <v>65000</v>
      </c>
      <c r="AM36" s="36">
        <f t="shared" si="6"/>
        <v>21425000</v>
      </c>
      <c r="AN36" s="36">
        <v>14940000</v>
      </c>
      <c r="AO36" s="36">
        <f t="shared" si="14"/>
        <v>14940000</v>
      </c>
      <c r="AP36" s="36">
        <v>400000</v>
      </c>
      <c r="AQ36" s="36"/>
      <c r="AR36" s="36">
        <v>1000000</v>
      </c>
      <c r="AS36" s="36">
        <f t="shared" si="7"/>
        <v>1000000</v>
      </c>
      <c r="AT36" s="36">
        <v>10000000</v>
      </c>
      <c r="AU36" s="36"/>
      <c r="AV36" s="36"/>
      <c r="AW36" s="36">
        <f t="shared" si="15"/>
        <v>10000000</v>
      </c>
      <c r="AX36" s="36">
        <v>70000</v>
      </c>
      <c r="AY36" s="36">
        <f t="shared" si="8"/>
        <v>26410000</v>
      </c>
    </row>
    <row r="37" spans="1:51" s="39" customFormat="1" ht="43.5">
      <c r="A37" s="58"/>
      <c r="B37" s="59"/>
      <c r="C37" s="32" t="s">
        <v>76</v>
      </c>
      <c r="D37" s="33">
        <v>0</v>
      </c>
      <c r="E37" s="34">
        <f t="shared" si="9"/>
        <v>0</v>
      </c>
      <c r="F37" s="35">
        <v>85000</v>
      </c>
      <c r="G37" s="33"/>
      <c r="H37" s="36">
        <v>236400</v>
      </c>
      <c r="I37" s="34">
        <f t="shared" si="0"/>
        <v>236400</v>
      </c>
      <c r="J37" s="33">
        <v>2835000</v>
      </c>
      <c r="K37" s="36">
        <v>0</v>
      </c>
      <c r="L37" s="36"/>
      <c r="M37" s="34">
        <f t="shared" si="1"/>
        <v>2835000</v>
      </c>
      <c r="N37" s="35">
        <v>51600</v>
      </c>
      <c r="O37" s="35">
        <f t="shared" si="2"/>
        <v>3208000</v>
      </c>
      <c r="P37" s="57">
        <v>4988000</v>
      </c>
      <c r="Q37" s="36">
        <f t="shared" si="10"/>
        <v>4988000</v>
      </c>
      <c r="R37" s="36">
        <v>400000</v>
      </c>
      <c r="S37" s="36"/>
      <c r="T37" s="36">
        <v>3000000</v>
      </c>
      <c r="U37" s="36">
        <f t="shared" si="3"/>
        <v>3000000</v>
      </c>
      <c r="V37" s="36">
        <v>3150000</v>
      </c>
      <c r="W37" s="36"/>
      <c r="X37" s="36"/>
      <c r="Y37" s="36">
        <f t="shared" si="11"/>
        <v>3150000</v>
      </c>
      <c r="Z37" s="36">
        <v>60000</v>
      </c>
      <c r="AA37" s="36">
        <f t="shared" si="4"/>
        <v>11598000</v>
      </c>
      <c r="AB37" s="36">
        <v>9976000</v>
      </c>
      <c r="AC37" s="36">
        <f t="shared" si="12"/>
        <v>9976000</v>
      </c>
      <c r="AD37" s="36">
        <v>400000</v>
      </c>
      <c r="AE37" s="36"/>
      <c r="AF37" s="36">
        <v>3500000</v>
      </c>
      <c r="AG37" s="36">
        <f t="shared" si="5"/>
        <v>3500000</v>
      </c>
      <c r="AH37" s="36">
        <v>4410000</v>
      </c>
      <c r="AI37" s="36"/>
      <c r="AJ37" s="36"/>
      <c r="AK37" s="36">
        <f t="shared" si="13"/>
        <v>4410000</v>
      </c>
      <c r="AL37" s="36">
        <v>65000</v>
      </c>
      <c r="AM37" s="36">
        <f t="shared" si="6"/>
        <v>18351000</v>
      </c>
      <c r="AN37" s="36">
        <v>14964000</v>
      </c>
      <c r="AO37" s="36">
        <f t="shared" si="14"/>
        <v>14964000</v>
      </c>
      <c r="AP37" s="36">
        <v>400000</v>
      </c>
      <c r="AQ37" s="36"/>
      <c r="AR37" s="36">
        <v>4000000</v>
      </c>
      <c r="AS37" s="36">
        <f t="shared" si="7"/>
        <v>4000000</v>
      </c>
      <c r="AT37" s="36">
        <v>5250000</v>
      </c>
      <c r="AU37" s="36"/>
      <c r="AV37" s="36"/>
      <c r="AW37" s="36">
        <f t="shared" si="15"/>
        <v>5250000</v>
      </c>
      <c r="AX37" s="36">
        <v>70000</v>
      </c>
      <c r="AY37" s="36">
        <f t="shared" si="8"/>
        <v>24684000</v>
      </c>
    </row>
    <row r="38" spans="1:51" ht="130.5">
      <c r="A38" s="43"/>
      <c r="B38" s="44"/>
      <c r="C38" s="32" t="s">
        <v>77</v>
      </c>
      <c r="D38" s="33">
        <v>0</v>
      </c>
      <c r="E38" s="34">
        <f>D38</f>
        <v>0</v>
      </c>
      <c r="F38" s="35"/>
      <c r="G38" s="33">
        <v>0</v>
      </c>
      <c r="H38" s="36">
        <v>0</v>
      </c>
      <c r="I38" s="34">
        <f>+G38+H38</f>
        <v>0</v>
      </c>
      <c r="J38" s="33">
        <v>7500000</v>
      </c>
      <c r="K38" s="36">
        <v>0</v>
      </c>
      <c r="L38" s="36">
        <v>0</v>
      </c>
      <c r="M38" s="34">
        <f>+J38+L38+L38</f>
        <v>7500000</v>
      </c>
      <c r="N38" s="35"/>
      <c r="O38" s="35">
        <f>+E38+F38+I38+M38+N38</f>
        <v>7500000</v>
      </c>
      <c r="P38" s="14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</row>
    <row r="39" spans="1:51" ht="87">
      <c r="A39" s="45"/>
      <c r="B39" s="46"/>
      <c r="C39" s="47" t="s">
        <v>78</v>
      </c>
      <c r="D39" s="48">
        <v>0</v>
      </c>
      <c r="E39" s="49">
        <f t="shared" si="9"/>
        <v>0</v>
      </c>
      <c r="F39" s="63">
        <v>178700</v>
      </c>
      <c r="G39" s="48">
        <v>0</v>
      </c>
      <c r="H39" s="54">
        <v>2735138</v>
      </c>
      <c r="I39" s="49">
        <f>SUM(G39:H39)</f>
        <v>2735138</v>
      </c>
      <c r="J39" s="48">
        <v>0</v>
      </c>
      <c r="K39" s="54">
        <v>0</v>
      </c>
      <c r="L39" s="54">
        <v>0</v>
      </c>
      <c r="M39" s="49">
        <f>SUM(J39:L39)</f>
        <v>0</v>
      </c>
      <c r="N39" s="63">
        <v>33250</v>
      </c>
      <c r="O39" s="65">
        <f t="shared" si="2"/>
        <v>2947088</v>
      </c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</row>
    <row r="40" spans="1:51" s="39" customFormat="1" ht="43.5">
      <c r="A40" s="30">
        <v>9</v>
      </c>
      <c r="B40" s="31" t="s">
        <v>86</v>
      </c>
      <c r="C40" s="32" t="s">
        <v>75</v>
      </c>
      <c r="D40" s="33"/>
      <c r="E40" s="34">
        <f t="shared" si="9"/>
        <v>0</v>
      </c>
      <c r="F40" s="35">
        <v>500000</v>
      </c>
      <c r="G40" s="33"/>
      <c r="H40" s="36">
        <v>800000</v>
      </c>
      <c r="I40" s="34">
        <f t="shared" si="0"/>
        <v>800000</v>
      </c>
      <c r="J40" s="33">
        <v>4000000</v>
      </c>
      <c r="K40" s="36"/>
      <c r="L40" s="36"/>
      <c r="M40" s="34">
        <f t="shared" si="1"/>
        <v>4000000</v>
      </c>
      <c r="N40" s="35"/>
      <c r="O40" s="35">
        <f t="shared" si="2"/>
        <v>5300000</v>
      </c>
      <c r="P40" s="57">
        <v>100000</v>
      </c>
      <c r="Q40" s="36">
        <f t="shared" si="10"/>
        <v>100000</v>
      </c>
      <c r="R40" s="36">
        <v>500000</v>
      </c>
      <c r="S40" s="36"/>
      <c r="T40" s="36">
        <v>850000</v>
      </c>
      <c r="U40" s="36">
        <f t="shared" si="3"/>
        <v>850000</v>
      </c>
      <c r="V40" s="36">
        <v>4500000</v>
      </c>
      <c r="W40" s="36"/>
      <c r="X40" s="36"/>
      <c r="Y40" s="36">
        <f t="shared" si="11"/>
        <v>4500000</v>
      </c>
      <c r="Z40" s="36"/>
      <c r="AA40" s="36">
        <f t="shared" si="4"/>
        <v>5950000</v>
      </c>
      <c r="AB40" s="36">
        <v>100000</v>
      </c>
      <c r="AC40" s="36">
        <f t="shared" si="12"/>
        <v>100000</v>
      </c>
      <c r="AD40" s="36">
        <v>500000</v>
      </c>
      <c r="AE40" s="36"/>
      <c r="AF40" s="36">
        <v>850000</v>
      </c>
      <c r="AG40" s="36">
        <f t="shared" si="5"/>
        <v>850000</v>
      </c>
      <c r="AH40" s="36">
        <v>4750000</v>
      </c>
      <c r="AI40" s="36"/>
      <c r="AJ40" s="36"/>
      <c r="AK40" s="36">
        <f t="shared" si="13"/>
        <v>4750000</v>
      </c>
      <c r="AL40" s="36"/>
      <c r="AM40" s="36">
        <f t="shared" si="6"/>
        <v>6200000</v>
      </c>
      <c r="AN40" s="36">
        <v>100000</v>
      </c>
      <c r="AO40" s="36">
        <f t="shared" si="14"/>
        <v>100000</v>
      </c>
      <c r="AP40" s="36">
        <v>500000</v>
      </c>
      <c r="AQ40" s="36"/>
      <c r="AR40" s="36">
        <v>900000</v>
      </c>
      <c r="AS40" s="36">
        <f t="shared" si="7"/>
        <v>900000</v>
      </c>
      <c r="AT40" s="36">
        <v>5000000</v>
      </c>
      <c r="AU40" s="36"/>
      <c r="AV40" s="36"/>
      <c r="AW40" s="36">
        <f t="shared" si="15"/>
        <v>5000000</v>
      </c>
      <c r="AX40" s="36"/>
      <c r="AY40" s="36">
        <f t="shared" si="8"/>
        <v>6500000</v>
      </c>
    </row>
    <row r="41" spans="1:51" s="39" customFormat="1" ht="43.5">
      <c r="A41" s="58"/>
      <c r="B41" s="59"/>
      <c r="C41" s="32" t="s">
        <v>76</v>
      </c>
      <c r="D41" s="33">
        <v>153000</v>
      </c>
      <c r="E41" s="34">
        <f t="shared" si="9"/>
        <v>153000</v>
      </c>
      <c r="F41" s="35">
        <v>500000</v>
      </c>
      <c r="G41" s="33">
        <v>0</v>
      </c>
      <c r="H41" s="36">
        <v>800000</v>
      </c>
      <c r="I41" s="34">
        <f t="shared" si="0"/>
        <v>800000</v>
      </c>
      <c r="J41" s="33">
        <v>4120000</v>
      </c>
      <c r="K41" s="36">
        <v>0</v>
      </c>
      <c r="L41" s="36"/>
      <c r="M41" s="34">
        <f t="shared" si="1"/>
        <v>4120000</v>
      </c>
      <c r="N41" s="35">
        <v>0</v>
      </c>
      <c r="O41" s="35">
        <f t="shared" si="2"/>
        <v>5573000</v>
      </c>
      <c r="P41" s="57">
        <v>229500</v>
      </c>
      <c r="Q41" s="36">
        <f t="shared" si="10"/>
        <v>229500</v>
      </c>
      <c r="R41" s="36">
        <v>500000</v>
      </c>
      <c r="S41" s="36">
        <v>0</v>
      </c>
      <c r="T41" s="36">
        <v>850000</v>
      </c>
      <c r="U41" s="36">
        <f t="shared" si="3"/>
        <v>850000</v>
      </c>
      <c r="V41" s="36">
        <v>5650000</v>
      </c>
      <c r="W41" s="36">
        <v>0</v>
      </c>
      <c r="X41" s="36"/>
      <c r="Y41" s="36">
        <f t="shared" si="11"/>
        <v>5650000</v>
      </c>
      <c r="Z41" s="36">
        <v>0</v>
      </c>
      <c r="AA41" s="36">
        <f t="shared" si="4"/>
        <v>7229500</v>
      </c>
      <c r="AB41" s="36">
        <v>229500</v>
      </c>
      <c r="AC41" s="36">
        <f t="shared" si="12"/>
        <v>229500</v>
      </c>
      <c r="AD41" s="36">
        <v>500000</v>
      </c>
      <c r="AE41" s="36">
        <v>0</v>
      </c>
      <c r="AF41" s="36">
        <v>900000</v>
      </c>
      <c r="AG41" s="36">
        <f t="shared" si="5"/>
        <v>900000</v>
      </c>
      <c r="AH41" s="36">
        <v>5650000</v>
      </c>
      <c r="AI41" s="36">
        <v>0</v>
      </c>
      <c r="AJ41" s="36"/>
      <c r="AK41" s="36">
        <f t="shared" si="13"/>
        <v>5650000</v>
      </c>
      <c r="AL41" s="36">
        <v>0</v>
      </c>
      <c r="AM41" s="36">
        <f t="shared" si="6"/>
        <v>7279500</v>
      </c>
      <c r="AN41" s="36">
        <v>229500</v>
      </c>
      <c r="AO41" s="36">
        <f t="shared" si="14"/>
        <v>229500</v>
      </c>
      <c r="AP41" s="36">
        <v>500000</v>
      </c>
      <c r="AQ41" s="36">
        <v>0</v>
      </c>
      <c r="AR41" s="36">
        <v>900000</v>
      </c>
      <c r="AS41" s="36">
        <f t="shared" si="7"/>
        <v>900000</v>
      </c>
      <c r="AT41" s="36">
        <v>5650000</v>
      </c>
      <c r="AU41" s="36">
        <v>0</v>
      </c>
      <c r="AV41" s="36"/>
      <c r="AW41" s="36">
        <f t="shared" si="15"/>
        <v>5650000</v>
      </c>
      <c r="AX41" s="36">
        <v>0</v>
      </c>
      <c r="AY41" s="36">
        <f t="shared" si="8"/>
        <v>7279500</v>
      </c>
    </row>
    <row r="42" spans="1:51" ht="130.5">
      <c r="A42" s="43"/>
      <c r="B42" s="44"/>
      <c r="C42" s="32" t="s">
        <v>77</v>
      </c>
      <c r="D42" s="33">
        <v>0</v>
      </c>
      <c r="E42" s="34">
        <f t="shared" si="9"/>
        <v>0</v>
      </c>
      <c r="F42" s="35"/>
      <c r="G42" s="33">
        <v>0</v>
      </c>
      <c r="H42" s="36">
        <v>0</v>
      </c>
      <c r="I42" s="34">
        <f t="shared" si="0"/>
        <v>0</v>
      </c>
      <c r="J42" s="33">
        <v>0</v>
      </c>
      <c r="K42" s="36">
        <v>0</v>
      </c>
      <c r="L42" s="36">
        <v>0</v>
      </c>
      <c r="M42" s="34">
        <f t="shared" si="1"/>
        <v>0</v>
      </c>
      <c r="N42" s="35"/>
      <c r="O42" s="35">
        <f t="shared" si="2"/>
        <v>0</v>
      </c>
      <c r="P42" s="14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87">
      <c r="A43" s="45"/>
      <c r="B43" s="46"/>
      <c r="C43" s="47" t="s">
        <v>78</v>
      </c>
      <c r="D43" s="48">
        <v>80000</v>
      </c>
      <c r="E43" s="34">
        <f t="shared" si="9"/>
        <v>80000</v>
      </c>
      <c r="F43" s="63">
        <v>16000</v>
      </c>
      <c r="G43" s="48">
        <v>0</v>
      </c>
      <c r="H43" s="54">
        <v>989225</v>
      </c>
      <c r="I43" s="49">
        <f>SUM(G43:H43)</f>
        <v>989225</v>
      </c>
      <c r="J43" s="68">
        <f>3080000+200000+141440</f>
        <v>3421440</v>
      </c>
      <c r="K43" s="54">
        <v>0</v>
      </c>
      <c r="L43" s="54">
        <v>0</v>
      </c>
      <c r="M43" s="49">
        <f>SUM(J43:L43)</f>
        <v>3421440</v>
      </c>
      <c r="N43" s="63">
        <v>0</v>
      </c>
      <c r="O43" s="65">
        <f t="shared" si="2"/>
        <v>4506665</v>
      </c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</row>
    <row r="44" spans="1:51" s="39" customFormat="1" ht="43.5">
      <c r="A44" s="30">
        <v>10</v>
      </c>
      <c r="B44" s="31" t="s">
        <v>87</v>
      </c>
      <c r="C44" s="32" t="s">
        <v>75</v>
      </c>
      <c r="D44" s="33">
        <v>729600</v>
      </c>
      <c r="E44" s="34">
        <f t="shared" si="9"/>
        <v>729600</v>
      </c>
      <c r="F44" s="35">
        <v>0</v>
      </c>
      <c r="G44" s="33"/>
      <c r="H44" s="36">
        <v>246000</v>
      </c>
      <c r="I44" s="34">
        <f t="shared" si="0"/>
        <v>246000</v>
      </c>
      <c r="J44" s="33">
        <v>2612500</v>
      </c>
      <c r="K44" s="36"/>
      <c r="L44" s="36"/>
      <c r="M44" s="34">
        <f t="shared" si="1"/>
        <v>2612500</v>
      </c>
      <c r="N44" s="35"/>
      <c r="O44" s="35">
        <f t="shared" si="2"/>
        <v>3588100</v>
      </c>
      <c r="P44" s="57">
        <v>8020000</v>
      </c>
      <c r="Q44" s="36">
        <f t="shared" si="10"/>
        <v>8020000</v>
      </c>
      <c r="R44" s="36">
        <v>200000</v>
      </c>
      <c r="S44" s="36"/>
      <c r="T44" s="36">
        <v>300000</v>
      </c>
      <c r="U44" s="36">
        <f t="shared" si="3"/>
        <v>300000</v>
      </c>
      <c r="V44" s="36">
        <v>12802980</v>
      </c>
      <c r="W44" s="36"/>
      <c r="X44" s="36"/>
      <c r="Y44" s="36">
        <f t="shared" si="11"/>
        <v>12802980</v>
      </c>
      <c r="Z44" s="36"/>
      <c r="AA44" s="36">
        <f t="shared" si="4"/>
        <v>21322980</v>
      </c>
      <c r="AB44" s="36">
        <v>8020000</v>
      </c>
      <c r="AC44" s="36">
        <f t="shared" si="12"/>
        <v>8020000</v>
      </c>
      <c r="AD44" s="36">
        <v>300000</v>
      </c>
      <c r="AE44" s="36"/>
      <c r="AF44" s="36">
        <v>400000</v>
      </c>
      <c r="AG44" s="36">
        <f t="shared" si="5"/>
        <v>400000</v>
      </c>
      <c r="AH44" s="36">
        <v>14210280</v>
      </c>
      <c r="AI44" s="36"/>
      <c r="AJ44" s="36"/>
      <c r="AK44" s="36">
        <f t="shared" si="13"/>
        <v>14210280</v>
      </c>
      <c r="AL44" s="36"/>
      <c r="AM44" s="36">
        <f t="shared" si="6"/>
        <v>22930280</v>
      </c>
      <c r="AN44" s="36">
        <v>8020000</v>
      </c>
      <c r="AO44" s="36">
        <f t="shared" si="14"/>
        <v>8020000</v>
      </c>
      <c r="AP44" s="36">
        <v>400000</v>
      </c>
      <c r="AQ44" s="36"/>
      <c r="AR44" s="36">
        <v>500000</v>
      </c>
      <c r="AS44" s="36">
        <f t="shared" si="7"/>
        <v>500000</v>
      </c>
      <c r="AT44" s="36">
        <v>14310280</v>
      </c>
      <c r="AU44" s="36"/>
      <c r="AV44" s="36"/>
      <c r="AW44" s="36">
        <f t="shared" si="15"/>
        <v>14310280</v>
      </c>
      <c r="AX44" s="36"/>
      <c r="AY44" s="36">
        <f t="shared" si="8"/>
        <v>23230280</v>
      </c>
    </row>
    <row r="45" spans="1:51" s="39" customFormat="1" ht="43.5">
      <c r="A45" s="58"/>
      <c r="B45" s="59"/>
      <c r="C45" s="32" t="s">
        <v>76</v>
      </c>
      <c r="D45" s="33">
        <v>300000</v>
      </c>
      <c r="E45" s="34">
        <f t="shared" si="9"/>
        <v>300000</v>
      </c>
      <c r="F45" s="35">
        <v>0</v>
      </c>
      <c r="G45" s="33">
        <v>0</v>
      </c>
      <c r="H45" s="36">
        <v>246000</v>
      </c>
      <c r="I45" s="34">
        <f t="shared" si="0"/>
        <v>246000</v>
      </c>
      <c r="J45" s="33">
        <v>2794400</v>
      </c>
      <c r="K45" s="36"/>
      <c r="L45" s="36"/>
      <c r="M45" s="34">
        <f t="shared" si="1"/>
        <v>2794400</v>
      </c>
      <c r="N45" s="35"/>
      <c r="O45" s="35">
        <f t="shared" si="2"/>
        <v>3340400</v>
      </c>
      <c r="P45" s="57">
        <v>8335200</v>
      </c>
      <c r="Q45" s="36">
        <f t="shared" si="10"/>
        <v>8335200</v>
      </c>
      <c r="R45" s="36">
        <v>200000</v>
      </c>
      <c r="S45" s="36"/>
      <c r="T45" s="36">
        <v>300000</v>
      </c>
      <c r="U45" s="36">
        <f t="shared" si="3"/>
        <v>300000</v>
      </c>
      <c r="V45" s="36">
        <v>12792980</v>
      </c>
      <c r="W45" s="36"/>
      <c r="X45" s="36"/>
      <c r="Y45" s="36">
        <f t="shared" si="11"/>
        <v>12792980</v>
      </c>
      <c r="Z45" s="36"/>
      <c r="AA45" s="36">
        <f t="shared" si="4"/>
        <v>21628180</v>
      </c>
      <c r="AB45" s="36">
        <v>8335200</v>
      </c>
      <c r="AC45" s="36">
        <f t="shared" si="12"/>
        <v>8335200</v>
      </c>
      <c r="AD45" s="36">
        <v>300000</v>
      </c>
      <c r="AE45" s="36"/>
      <c r="AF45" s="36">
        <v>400000</v>
      </c>
      <c r="AG45" s="36">
        <f t="shared" si="5"/>
        <v>400000</v>
      </c>
      <c r="AH45" s="36">
        <v>14300280</v>
      </c>
      <c r="AI45" s="36"/>
      <c r="AJ45" s="36"/>
      <c r="AK45" s="36">
        <f t="shared" si="13"/>
        <v>14300280</v>
      </c>
      <c r="AL45" s="36"/>
      <c r="AM45" s="36">
        <f t="shared" si="6"/>
        <v>23335480</v>
      </c>
      <c r="AN45" s="36">
        <v>8335200</v>
      </c>
      <c r="AO45" s="36">
        <f t="shared" si="14"/>
        <v>8335200</v>
      </c>
      <c r="AP45" s="36">
        <v>400000</v>
      </c>
      <c r="AQ45" s="36"/>
      <c r="AR45" s="36">
        <v>500000</v>
      </c>
      <c r="AS45" s="36">
        <f t="shared" si="7"/>
        <v>500000</v>
      </c>
      <c r="AT45" s="36">
        <v>14300280</v>
      </c>
      <c r="AU45" s="36"/>
      <c r="AV45" s="36"/>
      <c r="AW45" s="36">
        <f t="shared" si="15"/>
        <v>14300280</v>
      </c>
      <c r="AX45" s="36"/>
      <c r="AY45" s="36">
        <f t="shared" si="8"/>
        <v>23535480</v>
      </c>
    </row>
    <row r="46" spans="1:51" ht="130.5">
      <c r="A46" s="43"/>
      <c r="B46" s="44"/>
      <c r="C46" s="32" t="s">
        <v>77</v>
      </c>
      <c r="D46" s="33">
        <v>0</v>
      </c>
      <c r="E46" s="34">
        <f>D46</f>
        <v>0</v>
      </c>
      <c r="F46" s="35"/>
      <c r="G46" s="33">
        <v>0</v>
      </c>
      <c r="H46" s="36">
        <v>0</v>
      </c>
      <c r="I46" s="34">
        <f>+G46+H46</f>
        <v>0</v>
      </c>
      <c r="J46" s="33">
        <v>0</v>
      </c>
      <c r="K46" s="36">
        <v>0</v>
      </c>
      <c r="L46" s="36">
        <v>0</v>
      </c>
      <c r="M46" s="34">
        <f>+J46+L46+L46</f>
        <v>0</v>
      </c>
      <c r="N46" s="35"/>
      <c r="O46" s="35">
        <f>+E46+F46+I46+M46+N46</f>
        <v>0</v>
      </c>
      <c r="P46" s="14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87">
      <c r="A47" s="45"/>
      <c r="B47" s="46"/>
      <c r="C47" s="47" t="s">
        <v>78</v>
      </c>
      <c r="D47" s="48">
        <v>0</v>
      </c>
      <c r="E47" s="49">
        <f t="shared" si="9"/>
        <v>0</v>
      </c>
      <c r="F47" s="63">
        <v>16400</v>
      </c>
      <c r="G47" s="48">
        <v>0</v>
      </c>
      <c r="H47" s="54">
        <v>246000</v>
      </c>
      <c r="I47" s="49">
        <f>SUM(G47:H47)</f>
        <v>246000</v>
      </c>
      <c r="J47" s="48">
        <v>148200</v>
      </c>
      <c r="K47" s="54">
        <v>0</v>
      </c>
      <c r="L47" s="54">
        <v>0</v>
      </c>
      <c r="M47" s="49">
        <f>SUM(J47:L47)</f>
        <v>148200</v>
      </c>
      <c r="N47" s="63">
        <v>0</v>
      </c>
      <c r="O47" s="56">
        <f t="shared" si="2"/>
        <v>410600</v>
      </c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</row>
    <row r="48" spans="1:51" s="39" customFormat="1" ht="43.5">
      <c r="A48" s="30">
        <v>11</v>
      </c>
      <c r="B48" s="31" t="s">
        <v>88</v>
      </c>
      <c r="C48" s="32" t="s">
        <v>75</v>
      </c>
      <c r="D48" s="33">
        <v>798400</v>
      </c>
      <c r="E48" s="34">
        <f t="shared" si="9"/>
        <v>798400</v>
      </c>
      <c r="F48" s="35">
        <v>0</v>
      </c>
      <c r="G48" s="33"/>
      <c r="H48" s="36">
        <v>4000000</v>
      </c>
      <c r="I48" s="34">
        <f t="shared" si="0"/>
        <v>4000000</v>
      </c>
      <c r="J48" s="33">
        <v>800000</v>
      </c>
      <c r="K48" s="36"/>
      <c r="L48" s="36"/>
      <c r="M48" s="34">
        <f t="shared" si="1"/>
        <v>800000</v>
      </c>
      <c r="N48" s="35"/>
      <c r="O48" s="35">
        <f t="shared" si="2"/>
        <v>5598400</v>
      </c>
      <c r="P48" s="57">
        <v>1960080</v>
      </c>
      <c r="Q48" s="36">
        <f t="shared" si="10"/>
        <v>1960080</v>
      </c>
      <c r="R48" s="36">
        <v>50000</v>
      </c>
      <c r="S48" s="36"/>
      <c r="T48" s="36">
        <v>4500000</v>
      </c>
      <c r="U48" s="36">
        <f t="shared" si="3"/>
        <v>4500000</v>
      </c>
      <c r="V48" s="36">
        <v>800000</v>
      </c>
      <c r="W48" s="36"/>
      <c r="X48" s="36"/>
      <c r="Y48" s="36">
        <f t="shared" si="11"/>
        <v>800000</v>
      </c>
      <c r="Z48" s="36">
        <v>30000</v>
      </c>
      <c r="AA48" s="36">
        <f t="shared" si="4"/>
        <v>7340080</v>
      </c>
      <c r="AB48" s="36">
        <v>1945350</v>
      </c>
      <c r="AC48" s="36">
        <f t="shared" si="12"/>
        <v>1945350</v>
      </c>
      <c r="AD48" s="36">
        <v>50000</v>
      </c>
      <c r="AE48" s="36"/>
      <c r="AF48" s="36">
        <v>4500000</v>
      </c>
      <c r="AG48" s="36">
        <f t="shared" si="5"/>
        <v>4500000</v>
      </c>
      <c r="AH48" s="36">
        <v>800000</v>
      </c>
      <c r="AI48" s="36"/>
      <c r="AJ48" s="36"/>
      <c r="AK48" s="36">
        <f t="shared" si="13"/>
        <v>800000</v>
      </c>
      <c r="AL48" s="36">
        <v>40000</v>
      </c>
      <c r="AM48" s="36">
        <f t="shared" si="6"/>
        <v>7335350</v>
      </c>
      <c r="AN48" s="36">
        <v>1930038</v>
      </c>
      <c r="AO48" s="36">
        <f t="shared" si="14"/>
        <v>1930038</v>
      </c>
      <c r="AP48" s="36">
        <v>50000</v>
      </c>
      <c r="AQ48" s="36"/>
      <c r="AR48" s="36">
        <v>4500000</v>
      </c>
      <c r="AS48" s="36">
        <f t="shared" si="7"/>
        <v>4500000</v>
      </c>
      <c r="AT48" s="36">
        <v>800000</v>
      </c>
      <c r="AU48" s="36"/>
      <c r="AV48" s="36"/>
      <c r="AW48" s="36">
        <f t="shared" si="15"/>
        <v>800000</v>
      </c>
      <c r="AX48" s="36">
        <v>46000</v>
      </c>
      <c r="AY48" s="36">
        <f t="shared" si="8"/>
        <v>7326038</v>
      </c>
    </row>
    <row r="49" spans="1:51" s="39" customFormat="1" ht="43.5">
      <c r="A49" s="58"/>
      <c r="B49" s="59"/>
      <c r="C49" s="32" t="s">
        <v>76</v>
      </c>
      <c r="D49" s="33">
        <v>177000</v>
      </c>
      <c r="E49" s="34">
        <f t="shared" si="9"/>
        <v>177000</v>
      </c>
      <c r="F49" s="35">
        <v>0</v>
      </c>
      <c r="G49" s="33">
        <v>0</v>
      </c>
      <c r="H49" s="36">
        <v>4000000</v>
      </c>
      <c r="I49" s="34">
        <f t="shared" si="0"/>
        <v>4000000</v>
      </c>
      <c r="J49" s="33">
        <v>800000</v>
      </c>
      <c r="K49" s="36">
        <v>0</v>
      </c>
      <c r="L49" s="36"/>
      <c r="M49" s="34">
        <f t="shared" si="1"/>
        <v>800000</v>
      </c>
      <c r="N49" s="35">
        <v>0</v>
      </c>
      <c r="O49" s="35">
        <f t="shared" si="2"/>
        <v>4977000</v>
      </c>
      <c r="P49" s="57">
        <v>975400</v>
      </c>
      <c r="Q49" s="36">
        <f t="shared" si="10"/>
        <v>975400</v>
      </c>
      <c r="R49" s="36">
        <v>0</v>
      </c>
      <c r="S49" s="36">
        <v>0</v>
      </c>
      <c r="T49" s="36">
        <v>4000000</v>
      </c>
      <c r="U49" s="36">
        <f t="shared" si="3"/>
        <v>4000000</v>
      </c>
      <c r="V49" s="36">
        <v>800000</v>
      </c>
      <c r="W49" s="36">
        <v>0</v>
      </c>
      <c r="X49" s="36"/>
      <c r="Y49" s="36">
        <f t="shared" si="11"/>
        <v>800000</v>
      </c>
      <c r="Z49" s="36">
        <v>0</v>
      </c>
      <c r="AA49" s="36">
        <f t="shared" si="4"/>
        <v>5775400</v>
      </c>
      <c r="AB49" s="36">
        <v>975400</v>
      </c>
      <c r="AC49" s="36">
        <f t="shared" si="12"/>
        <v>975400</v>
      </c>
      <c r="AD49" s="36">
        <v>0</v>
      </c>
      <c r="AE49" s="36">
        <v>0</v>
      </c>
      <c r="AF49" s="36">
        <v>4000000</v>
      </c>
      <c r="AG49" s="36">
        <f t="shared" si="5"/>
        <v>4000000</v>
      </c>
      <c r="AH49" s="36">
        <v>800000</v>
      </c>
      <c r="AI49" s="36">
        <v>0</v>
      </c>
      <c r="AJ49" s="36"/>
      <c r="AK49" s="36">
        <f t="shared" si="13"/>
        <v>800000</v>
      </c>
      <c r="AL49" s="36">
        <v>0</v>
      </c>
      <c r="AM49" s="36">
        <f t="shared" si="6"/>
        <v>5775400</v>
      </c>
      <c r="AN49" s="36">
        <v>975400</v>
      </c>
      <c r="AO49" s="36">
        <f t="shared" si="14"/>
        <v>975400</v>
      </c>
      <c r="AP49" s="36">
        <v>0</v>
      </c>
      <c r="AQ49" s="36">
        <v>0</v>
      </c>
      <c r="AR49" s="36">
        <v>4000000</v>
      </c>
      <c r="AS49" s="36">
        <f t="shared" si="7"/>
        <v>4000000</v>
      </c>
      <c r="AT49" s="36">
        <v>800000</v>
      </c>
      <c r="AU49" s="36">
        <v>0</v>
      </c>
      <c r="AV49" s="36"/>
      <c r="AW49" s="36">
        <f t="shared" si="15"/>
        <v>800000</v>
      </c>
      <c r="AX49" s="36">
        <v>0</v>
      </c>
      <c r="AY49" s="36">
        <f t="shared" si="8"/>
        <v>5775400</v>
      </c>
    </row>
    <row r="50" spans="1:51" ht="130.5">
      <c r="A50" s="43"/>
      <c r="B50" s="44"/>
      <c r="C50" s="32" t="s">
        <v>77</v>
      </c>
      <c r="D50" s="33">
        <v>0</v>
      </c>
      <c r="E50" s="34">
        <f t="shared" si="9"/>
        <v>0</v>
      </c>
      <c r="F50" s="35"/>
      <c r="G50" s="33">
        <v>0</v>
      </c>
      <c r="H50" s="36">
        <v>0</v>
      </c>
      <c r="I50" s="34">
        <f t="shared" si="0"/>
        <v>0</v>
      </c>
      <c r="J50" s="33">
        <v>0</v>
      </c>
      <c r="K50" s="36">
        <v>0</v>
      </c>
      <c r="L50" s="36">
        <v>0</v>
      </c>
      <c r="M50" s="34">
        <f t="shared" si="1"/>
        <v>0</v>
      </c>
      <c r="N50" s="35"/>
      <c r="O50" s="35">
        <f t="shared" si="2"/>
        <v>0</v>
      </c>
      <c r="P50" s="14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</row>
    <row r="51" spans="1:51" ht="87">
      <c r="A51" s="45"/>
      <c r="B51" s="46"/>
      <c r="C51" s="47" t="s">
        <v>78</v>
      </c>
      <c r="D51" s="48">
        <v>0</v>
      </c>
      <c r="E51" s="49">
        <f t="shared" si="9"/>
        <v>0</v>
      </c>
      <c r="F51" s="63">
        <v>0</v>
      </c>
      <c r="G51" s="48">
        <v>0</v>
      </c>
      <c r="H51" s="54">
        <v>2042100</v>
      </c>
      <c r="I51" s="49">
        <f aca="true" t="shared" si="16" ref="I51:I68">SUM(G51:H51)</f>
        <v>2042100</v>
      </c>
      <c r="J51" s="48">
        <v>0</v>
      </c>
      <c r="K51" s="54">
        <v>0</v>
      </c>
      <c r="L51" s="54">
        <v>0</v>
      </c>
      <c r="M51" s="49">
        <f aca="true" t="shared" si="17" ref="M51:M68">SUM(J51:L51)</f>
        <v>0</v>
      </c>
      <c r="N51" s="63">
        <v>6000</v>
      </c>
      <c r="O51" s="56">
        <f t="shared" si="2"/>
        <v>2048100</v>
      </c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</row>
    <row r="52" spans="1:51" ht="87">
      <c r="A52" s="69">
        <v>12</v>
      </c>
      <c r="B52" s="70" t="s">
        <v>89</v>
      </c>
      <c r="C52" s="71" t="s">
        <v>90</v>
      </c>
      <c r="D52" s="72"/>
      <c r="E52" s="34">
        <f>D52</f>
        <v>0</v>
      </c>
      <c r="F52" s="73"/>
      <c r="G52" s="74">
        <v>78111</v>
      </c>
      <c r="H52" s="42">
        <v>0</v>
      </c>
      <c r="I52" s="34">
        <f>SUM(G52:H52)</f>
        <v>78111</v>
      </c>
      <c r="J52" s="74"/>
      <c r="K52" s="42"/>
      <c r="L52" s="42"/>
      <c r="M52" s="34">
        <f>SUM(J52:L52)</f>
        <v>0</v>
      </c>
      <c r="N52" s="73"/>
      <c r="O52" s="35">
        <f>+E52+F52+I52+M52+N52</f>
        <v>78111</v>
      </c>
      <c r="P52" s="14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51" ht="87">
      <c r="A53" s="69">
        <v>13</v>
      </c>
      <c r="B53" s="70" t="s">
        <v>91</v>
      </c>
      <c r="C53" s="71" t="s">
        <v>90</v>
      </c>
      <c r="D53" s="72">
        <v>0</v>
      </c>
      <c r="E53" s="34">
        <f>D53</f>
        <v>0</v>
      </c>
      <c r="F53" s="73">
        <v>1586000</v>
      </c>
      <c r="G53" s="74"/>
      <c r="H53" s="42"/>
      <c r="I53" s="34">
        <f>SUM(G53:H53)</f>
        <v>0</v>
      </c>
      <c r="J53" s="74"/>
      <c r="K53" s="42"/>
      <c r="L53" s="42"/>
      <c r="M53" s="34">
        <f>SUM(J53:L53)</f>
        <v>0</v>
      </c>
      <c r="N53" s="73"/>
      <c r="O53" s="35">
        <f>+E53+F53+I53+M53+N53</f>
        <v>1586000</v>
      </c>
      <c r="P53" s="14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51" ht="87">
      <c r="A54" s="69">
        <v>14</v>
      </c>
      <c r="B54" s="70" t="s">
        <v>92</v>
      </c>
      <c r="C54" s="71" t="s">
        <v>90</v>
      </c>
      <c r="D54" s="72">
        <v>1440000</v>
      </c>
      <c r="E54" s="34">
        <f>D54</f>
        <v>1440000</v>
      </c>
      <c r="F54" s="73">
        <v>0</v>
      </c>
      <c r="G54" s="74"/>
      <c r="H54" s="42"/>
      <c r="I54" s="34">
        <f>SUM(G54:H54)</f>
        <v>0</v>
      </c>
      <c r="J54" s="74"/>
      <c r="K54" s="42"/>
      <c r="L54" s="42"/>
      <c r="M54" s="34">
        <f>SUM(J54:L54)</f>
        <v>0</v>
      </c>
      <c r="N54" s="73"/>
      <c r="O54" s="35">
        <f>+E54+F54+I54+M54+N54</f>
        <v>1440000</v>
      </c>
      <c r="P54" s="1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51" ht="130.5">
      <c r="A55" s="40">
        <v>15</v>
      </c>
      <c r="B55" s="75" t="s">
        <v>93</v>
      </c>
      <c r="C55" s="32" t="s">
        <v>77</v>
      </c>
      <c r="D55" s="72">
        <v>0</v>
      </c>
      <c r="E55" s="34">
        <f t="shared" si="9"/>
        <v>0</v>
      </c>
      <c r="F55" s="73">
        <v>0</v>
      </c>
      <c r="G55" s="74">
        <v>0</v>
      </c>
      <c r="H55" s="42">
        <v>0</v>
      </c>
      <c r="I55" s="34">
        <f t="shared" si="16"/>
        <v>0</v>
      </c>
      <c r="J55" s="74">
        <v>0</v>
      </c>
      <c r="K55" s="42">
        <v>0</v>
      </c>
      <c r="L55" s="42">
        <v>0</v>
      </c>
      <c r="M55" s="34">
        <f t="shared" si="17"/>
        <v>0</v>
      </c>
      <c r="N55" s="73">
        <v>77200</v>
      </c>
      <c r="O55" s="35">
        <f t="shared" si="2"/>
        <v>77200</v>
      </c>
      <c r="P55" s="14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65.25">
      <c r="A56" s="45"/>
      <c r="B56" s="76"/>
      <c r="C56" s="71" t="s">
        <v>90</v>
      </c>
      <c r="D56" s="72">
        <v>0</v>
      </c>
      <c r="E56" s="34">
        <f>D56</f>
        <v>0</v>
      </c>
      <c r="F56" s="73">
        <v>0</v>
      </c>
      <c r="G56" s="74">
        <v>0</v>
      </c>
      <c r="H56" s="42">
        <v>0</v>
      </c>
      <c r="I56" s="34">
        <f>SUM(G56:H56)</f>
        <v>0</v>
      </c>
      <c r="J56" s="74">
        <v>0</v>
      </c>
      <c r="K56" s="42">
        <v>0</v>
      </c>
      <c r="L56" s="42">
        <v>0</v>
      </c>
      <c r="M56" s="34">
        <f>SUM(J56:L56)</f>
        <v>0</v>
      </c>
      <c r="N56" s="73">
        <v>0</v>
      </c>
      <c r="O56" s="35">
        <f>+E56+F56+I56+M56+N56</f>
        <v>0</v>
      </c>
      <c r="P56" s="14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30.5">
      <c r="A57" s="40">
        <v>16</v>
      </c>
      <c r="B57" s="75" t="s">
        <v>94</v>
      </c>
      <c r="C57" s="32" t="s">
        <v>77</v>
      </c>
      <c r="D57" s="72">
        <v>0</v>
      </c>
      <c r="E57" s="34">
        <f t="shared" si="9"/>
        <v>0</v>
      </c>
      <c r="F57" s="73">
        <v>0</v>
      </c>
      <c r="G57" s="74">
        <v>0</v>
      </c>
      <c r="H57" s="42">
        <v>0</v>
      </c>
      <c r="I57" s="34">
        <f t="shared" si="16"/>
        <v>0</v>
      </c>
      <c r="J57" s="74">
        <v>230000</v>
      </c>
      <c r="K57" s="42">
        <v>0</v>
      </c>
      <c r="L57" s="42">
        <v>0</v>
      </c>
      <c r="M57" s="34">
        <f t="shared" si="17"/>
        <v>230000</v>
      </c>
      <c r="N57" s="73">
        <v>0</v>
      </c>
      <c r="O57" s="35">
        <f t="shared" si="2"/>
        <v>230000</v>
      </c>
      <c r="P57" s="1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51" ht="65.25">
      <c r="A58" s="45"/>
      <c r="B58" s="76"/>
      <c r="C58" s="71" t="s">
        <v>90</v>
      </c>
      <c r="D58" s="72">
        <v>0</v>
      </c>
      <c r="E58" s="34">
        <f>D58</f>
        <v>0</v>
      </c>
      <c r="F58" s="73">
        <v>0</v>
      </c>
      <c r="G58" s="74">
        <v>0</v>
      </c>
      <c r="H58" s="42">
        <v>0</v>
      </c>
      <c r="I58" s="34">
        <f>SUM(G58:H58)</f>
        <v>0</v>
      </c>
      <c r="J58" s="74">
        <v>77090</v>
      </c>
      <c r="K58" s="42">
        <v>0</v>
      </c>
      <c r="L58" s="42">
        <v>0</v>
      </c>
      <c r="M58" s="34">
        <f>SUM(J58:L58)</f>
        <v>77090</v>
      </c>
      <c r="N58" s="73">
        <v>0</v>
      </c>
      <c r="O58" s="35">
        <f>+E58+F58+I58+M58+N58</f>
        <v>77090</v>
      </c>
      <c r="P58" s="14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51" ht="130.5">
      <c r="A59" s="40">
        <v>17</v>
      </c>
      <c r="B59" s="77" t="s">
        <v>95</v>
      </c>
      <c r="C59" s="32" t="s">
        <v>77</v>
      </c>
      <c r="D59" s="72">
        <v>0</v>
      </c>
      <c r="E59" s="34">
        <f t="shared" si="9"/>
        <v>0</v>
      </c>
      <c r="F59" s="73">
        <v>0</v>
      </c>
      <c r="G59" s="74">
        <v>0</v>
      </c>
      <c r="H59" s="42">
        <v>0</v>
      </c>
      <c r="I59" s="34">
        <f t="shared" si="16"/>
        <v>0</v>
      </c>
      <c r="J59" s="74">
        <v>0</v>
      </c>
      <c r="K59" s="42">
        <v>0</v>
      </c>
      <c r="L59" s="42">
        <v>0</v>
      </c>
      <c r="M59" s="34">
        <f t="shared" si="17"/>
        <v>0</v>
      </c>
      <c r="N59" s="73">
        <f>22689800+676500</f>
        <v>23366300</v>
      </c>
      <c r="O59" s="35">
        <f t="shared" si="2"/>
        <v>23366300</v>
      </c>
      <c r="P59" s="14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</row>
    <row r="60" spans="1:51" ht="65.25">
      <c r="A60" s="45"/>
      <c r="B60" s="78"/>
      <c r="C60" s="71" t="s">
        <v>90</v>
      </c>
      <c r="D60" s="72">
        <v>0</v>
      </c>
      <c r="E60" s="34">
        <f t="shared" si="9"/>
        <v>0</v>
      </c>
      <c r="F60" s="73">
        <v>758500</v>
      </c>
      <c r="G60" s="74">
        <v>0</v>
      </c>
      <c r="H60" s="42">
        <v>0</v>
      </c>
      <c r="I60" s="34">
        <f>SUM(G60:H60)</f>
        <v>0</v>
      </c>
      <c r="J60" s="74">
        <v>0</v>
      </c>
      <c r="K60" s="42">
        <v>0</v>
      </c>
      <c r="L60" s="42">
        <v>0</v>
      </c>
      <c r="M60" s="34">
        <f>SUM(J60:L60)</f>
        <v>0</v>
      </c>
      <c r="N60" s="73">
        <f>6000+144443+5385000.77+1026560+13746094</f>
        <v>20308097.77</v>
      </c>
      <c r="O60" s="35">
        <f t="shared" si="2"/>
        <v>21066597.77</v>
      </c>
      <c r="P60" s="14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spans="1:51" ht="108.75">
      <c r="A61" s="69">
        <v>18</v>
      </c>
      <c r="B61" s="70" t="s">
        <v>96</v>
      </c>
      <c r="C61" s="71" t="s">
        <v>90</v>
      </c>
      <c r="D61" s="72">
        <v>0</v>
      </c>
      <c r="E61" s="34">
        <f t="shared" si="9"/>
        <v>0</v>
      </c>
      <c r="F61" s="73">
        <v>0</v>
      </c>
      <c r="G61" s="74">
        <v>0</v>
      </c>
      <c r="H61" s="42">
        <v>0</v>
      </c>
      <c r="I61" s="34">
        <f t="shared" si="16"/>
        <v>0</v>
      </c>
      <c r="J61" s="74">
        <v>0</v>
      </c>
      <c r="K61" s="42">
        <v>1152888</v>
      </c>
      <c r="L61" s="42">
        <v>0</v>
      </c>
      <c r="M61" s="34">
        <f t="shared" si="17"/>
        <v>1152888</v>
      </c>
      <c r="N61" s="73">
        <v>0</v>
      </c>
      <c r="O61" s="35">
        <f t="shared" si="2"/>
        <v>1152888</v>
      </c>
      <c r="P61" s="14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51" ht="152.25">
      <c r="A62" s="40">
        <v>19</v>
      </c>
      <c r="B62" s="41" t="s">
        <v>97</v>
      </c>
      <c r="C62" s="32" t="s">
        <v>77</v>
      </c>
      <c r="D62" s="72">
        <v>0</v>
      </c>
      <c r="E62" s="34">
        <f t="shared" si="9"/>
        <v>0</v>
      </c>
      <c r="F62" s="73">
        <v>0</v>
      </c>
      <c r="G62" s="74">
        <v>0</v>
      </c>
      <c r="H62" s="42">
        <v>0</v>
      </c>
      <c r="I62" s="34">
        <f t="shared" si="16"/>
        <v>0</v>
      </c>
      <c r="J62" s="74">
        <v>0</v>
      </c>
      <c r="K62" s="42">
        <v>0</v>
      </c>
      <c r="L62" s="42">
        <v>0</v>
      </c>
      <c r="M62" s="34">
        <f t="shared" si="17"/>
        <v>0</v>
      </c>
      <c r="N62" s="73">
        <v>11200000</v>
      </c>
      <c r="O62" s="35">
        <f t="shared" si="2"/>
        <v>11200000</v>
      </c>
      <c r="P62" s="14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</row>
    <row r="63" spans="1:51" ht="65.25">
      <c r="A63" s="45"/>
      <c r="B63" s="46"/>
      <c r="C63" s="71" t="s">
        <v>90</v>
      </c>
      <c r="D63" s="72">
        <v>0</v>
      </c>
      <c r="E63" s="34">
        <f t="shared" si="9"/>
        <v>0</v>
      </c>
      <c r="F63" s="73">
        <v>0</v>
      </c>
      <c r="G63" s="74">
        <v>0</v>
      </c>
      <c r="H63" s="42">
        <v>0</v>
      </c>
      <c r="I63" s="34">
        <f t="shared" si="16"/>
        <v>0</v>
      </c>
      <c r="J63" s="74">
        <v>0</v>
      </c>
      <c r="K63" s="42">
        <v>0</v>
      </c>
      <c r="L63" s="42">
        <v>0</v>
      </c>
      <c r="M63" s="34">
        <f t="shared" si="17"/>
        <v>0</v>
      </c>
      <c r="N63" s="73">
        <v>6683117</v>
      </c>
      <c r="O63" s="35">
        <f t="shared" si="2"/>
        <v>6683117</v>
      </c>
      <c r="P63" s="14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ht="130.5">
      <c r="A64" s="40">
        <v>20</v>
      </c>
      <c r="B64" s="41" t="s">
        <v>98</v>
      </c>
      <c r="C64" s="32" t="s">
        <v>77</v>
      </c>
      <c r="D64" s="72">
        <v>0</v>
      </c>
      <c r="E64" s="34">
        <f t="shared" si="9"/>
        <v>0</v>
      </c>
      <c r="F64" s="73">
        <v>0</v>
      </c>
      <c r="G64" s="74">
        <v>0</v>
      </c>
      <c r="H64" s="42">
        <v>0</v>
      </c>
      <c r="I64" s="34">
        <f t="shared" si="16"/>
        <v>0</v>
      </c>
      <c r="J64" s="74">
        <v>0</v>
      </c>
      <c r="K64" s="42">
        <v>0</v>
      </c>
      <c r="L64" s="42">
        <v>0</v>
      </c>
      <c r="M64" s="34">
        <f t="shared" si="17"/>
        <v>0</v>
      </c>
      <c r="N64" s="73">
        <v>8136000</v>
      </c>
      <c r="O64" s="35">
        <f t="shared" si="2"/>
        <v>8136000</v>
      </c>
      <c r="P64" s="1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1:51" ht="65.25">
      <c r="A65" s="45"/>
      <c r="B65" s="46"/>
      <c r="C65" s="71" t="s">
        <v>90</v>
      </c>
      <c r="D65" s="72">
        <v>0</v>
      </c>
      <c r="E65" s="34">
        <f t="shared" si="9"/>
        <v>0</v>
      </c>
      <c r="F65" s="73">
        <v>0</v>
      </c>
      <c r="G65" s="74">
        <v>0</v>
      </c>
      <c r="H65" s="42">
        <v>0</v>
      </c>
      <c r="I65" s="34">
        <f t="shared" si="16"/>
        <v>0</v>
      </c>
      <c r="J65" s="74">
        <v>0</v>
      </c>
      <c r="K65" s="42">
        <v>0</v>
      </c>
      <c r="L65" s="42">
        <v>0</v>
      </c>
      <c r="M65" s="34">
        <f t="shared" si="17"/>
        <v>0</v>
      </c>
      <c r="N65" s="73">
        <v>0</v>
      </c>
      <c r="O65" s="35">
        <f t="shared" si="2"/>
        <v>0</v>
      </c>
      <c r="P65" s="14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</row>
    <row r="66" spans="1:51" ht="239.25">
      <c r="A66" s="79">
        <v>20</v>
      </c>
      <c r="B66" s="80" t="s">
        <v>99</v>
      </c>
      <c r="C66" s="81" t="s">
        <v>90</v>
      </c>
      <c r="D66" s="82"/>
      <c r="E66" s="83">
        <f t="shared" si="9"/>
        <v>0</v>
      </c>
      <c r="F66" s="84"/>
      <c r="G66" s="85">
        <v>0</v>
      </c>
      <c r="H66" s="86">
        <v>13213344</v>
      </c>
      <c r="I66" s="83">
        <f t="shared" si="16"/>
        <v>13213344</v>
      </c>
      <c r="J66" s="87">
        <f>13396620+23434905+10124119</f>
        <v>46955644</v>
      </c>
      <c r="K66" s="88"/>
      <c r="L66" s="86"/>
      <c r="M66" s="83">
        <f t="shared" si="17"/>
        <v>46955644</v>
      </c>
      <c r="N66" s="84"/>
      <c r="O66" s="89">
        <f t="shared" si="2"/>
        <v>60168988</v>
      </c>
      <c r="P66" s="14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</row>
    <row r="67" spans="1:51" ht="217.5">
      <c r="A67" s="90">
        <v>21</v>
      </c>
      <c r="B67" s="91" t="s">
        <v>100</v>
      </c>
      <c r="C67" s="92" t="s">
        <v>77</v>
      </c>
      <c r="D67" s="82"/>
      <c r="E67" s="83">
        <f t="shared" si="9"/>
        <v>0</v>
      </c>
      <c r="F67" s="84">
        <v>7000000</v>
      </c>
      <c r="G67" s="85">
        <v>0</v>
      </c>
      <c r="H67" s="86">
        <v>1500000</v>
      </c>
      <c r="I67" s="83">
        <f t="shared" si="16"/>
        <v>1500000</v>
      </c>
      <c r="J67" s="85">
        <f>40040000+229000+29730000</f>
        <v>69999000</v>
      </c>
      <c r="K67" s="86">
        <v>496800</v>
      </c>
      <c r="L67" s="86">
        <v>0</v>
      </c>
      <c r="M67" s="83">
        <f t="shared" si="17"/>
        <v>70495800</v>
      </c>
      <c r="N67" s="84">
        <v>2043000</v>
      </c>
      <c r="O67" s="89">
        <f t="shared" si="2"/>
        <v>81038800</v>
      </c>
      <c r="P67" s="14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8" spans="1:51" ht="65.25">
      <c r="A68" s="93"/>
      <c r="B68" s="94"/>
      <c r="C68" s="81" t="s">
        <v>101</v>
      </c>
      <c r="D68" s="82"/>
      <c r="E68" s="83">
        <f t="shared" si="9"/>
        <v>0</v>
      </c>
      <c r="F68" s="84">
        <v>44436009.66</v>
      </c>
      <c r="G68" s="85">
        <v>0</v>
      </c>
      <c r="H68" s="86">
        <v>15521911.61</v>
      </c>
      <c r="I68" s="83">
        <f t="shared" si="16"/>
        <v>15521911.61</v>
      </c>
      <c r="J68" s="85">
        <v>65384205.55</v>
      </c>
      <c r="K68" s="86">
        <v>0</v>
      </c>
      <c r="L68" s="86">
        <v>11321869.45</v>
      </c>
      <c r="M68" s="83">
        <f t="shared" si="17"/>
        <v>76706075</v>
      </c>
      <c r="N68" s="84">
        <v>22992537.05</v>
      </c>
      <c r="O68" s="89">
        <f t="shared" si="2"/>
        <v>159656533.32</v>
      </c>
      <c r="P68" s="14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  <row r="69" spans="1:51" s="39" customFormat="1" ht="21.75">
      <c r="A69" s="449" t="s">
        <v>102</v>
      </c>
      <c r="B69" s="449"/>
      <c r="C69" s="450"/>
      <c r="D69" s="95">
        <f aca="true" t="shared" si="18" ref="D69:AY70">+D8+D12+D16+D20+D24+D28+D32+D36+D40+D44+D48</f>
        <v>7728000</v>
      </c>
      <c r="E69" s="96">
        <f t="shared" si="18"/>
        <v>7728000</v>
      </c>
      <c r="F69" s="97">
        <f t="shared" si="18"/>
        <v>4465700</v>
      </c>
      <c r="G69" s="95">
        <f t="shared" si="18"/>
        <v>22700</v>
      </c>
      <c r="H69" s="98">
        <f t="shared" si="18"/>
        <v>32934467</v>
      </c>
      <c r="I69" s="96">
        <f t="shared" si="18"/>
        <v>32957167</v>
      </c>
      <c r="J69" s="95">
        <f t="shared" si="18"/>
        <v>50543354.29</v>
      </c>
      <c r="K69" s="98">
        <f t="shared" si="18"/>
        <v>4263403.25</v>
      </c>
      <c r="L69" s="98">
        <f t="shared" si="18"/>
        <v>23800000</v>
      </c>
      <c r="M69" s="96">
        <f t="shared" si="18"/>
        <v>98143354.29</v>
      </c>
      <c r="N69" s="97">
        <f t="shared" si="18"/>
        <v>2618100</v>
      </c>
      <c r="O69" s="97">
        <f t="shared" si="18"/>
        <v>145912321.29000002</v>
      </c>
      <c r="P69" s="57">
        <f t="shared" si="18"/>
        <v>26110080</v>
      </c>
      <c r="Q69" s="36">
        <f t="shared" si="18"/>
        <v>26110080</v>
      </c>
      <c r="R69" s="36">
        <f t="shared" si="18"/>
        <v>6475000</v>
      </c>
      <c r="S69" s="36">
        <f t="shared" si="18"/>
        <v>90000</v>
      </c>
      <c r="T69" s="36">
        <f t="shared" si="18"/>
        <v>25757120</v>
      </c>
      <c r="U69" s="36">
        <f t="shared" si="18"/>
        <v>25847120</v>
      </c>
      <c r="V69" s="36">
        <f t="shared" si="18"/>
        <v>69984720</v>
      </c>
      <c r="W69" s="36">
        <f t="shared" si="18"/>
        <v>4546823.41</v>
      </c>
      <c r="X69" s="36">
        <f t="shared" si="18"/>
        <v>25800000</v>
      </c>
      <c r="Y69" s="36">
        <f t="shared" si="18"/>
        <v>100331543.41</v>
      </c>
      <c r="Z69" s="36">
        <f t="shared" si="18"/>
        <v>3179000</v>
      </c>
      <c r="AA69" s="36">
        <f t="shared" si="18"/>
        <v>161942743.41</v>
      </c>
      <c r="AB69" s="36">
        <f t="shared" si="18"/>
        <v>31375350</v>
      </c>
      <c r="AC69" s="36">
        <f t="shared" si="18"/>
        <v>31375350</v>
      </c>
      <c r="AD69" s="36">
        <f t="shared" si="18"/>
        <v>6945000</v>
      </c>
      <c r="AE69" s="36">
        <f t="shared" si="18"/>
        <v>120000</v>
      </c>
      <c r="AF69" s="36">
        <f t="shared" si="18"/>
        <v>25923476</v>
      </c>
      <c r="AG69" s="36">
        <f t="shared" si="18"/>
        <v>26043476</v>
      </c>
      <c r="AH69" s="36">
        <f t="shared" si="18"/>
        <v>70542020</v>
      </c>
      <c r="AI69" s="36">
        <f t="shared" si="18"/>
        <v>4638164.58</v>
      </c>
      <c r="AJ69" s="36">
        <f t="shared" si="18"/>
        <v>49500000</v>
      </c>
      <c r="AK69" s="36">
        <f t="shared" si="18"/>
        <v>124680184.58</v>
      </c>
      <c r="AL69" s="36">
        <f t="shared" si="18"/>
        <v>3355000</v>
      </c>
      <c r="AM69" s="36">
        <f t="shared" si="18"/>
        <v>192399010.57999998</v>
      </c>
      <c r="AN69" s="36">
        <f t="shared" si="18"/>
        <v>37740038</v>
      </c>
      <c r="AO69" s="36">
        <f t="shared" si="18"/>
        <v>37740038</v>
      </c>
      <c r="AP69" s="36">
        <f t="shared" si="18"/>
        <v>7425000</v>
      </c>
      <c r="AQ69" s="36">
        <f t="shared" si="18"/>
        <v>160000</v>
      </c>
      <c r="AR69" s="36">
        <f t="shared" si="18"/>
        <v>26804499.8</v>
      </c>
      <c r="AS69" s="36">
        <f t="shared" si="18"/>
        <v>26964499.8</v>
      </c>
      <c r="AT69" s="36">
        <f t="shared" si="18"/>
        <v>70492020</v>
      </c>
      <c r="AU69" s="36">
        <f t="shared" si="18"/>
        <v>4702572.8100000005</v>
      </c>
      <c r="AV69" s="36">
        <f t="shared" si="18"/>
        <v>58500000</v>
      </c>
      <c r="AW69" s="36">
        <f t="shared" si="18"/>
        <v>133694592.81</v>
      </c>
      <c r="AX69" s="36">
        <f t="shared" si="18"/>
        <v>3605000</v>
      </c>
      <c r="AY69" s="36">
        <f t="shared" si="18"/>
        <v>209429130.61</v>
      </c>
    </row>
    <row r="70" spans="1:51" s="39" customFormat="1" ht="21.75">
      <c r="A70" s="451" t="s">
        <v>103</v>
      </c>
      <c r="B70" s="451"/>
      <c r="C70" s="452"/>
      <c r="D70" s="99">
        <f t="shared" si="18"/>
        <v>5938000</v>
      </c>
      <c r="E70" s="100">
        <f t="shared" si="18"/>
        <v>5938000</v>
      </c>
      <c r="F70" s="101">
        <f t="shared" si="18"/>
        <v>5513551</v>
      </c>
      <c r="G70" s="99">
        <f t="shared" si="18"/>
        <v>22700</v>
      </c>
      <c r="H70" s="102">
        <f t="shared" si="18"/>
        <v>32934467</v>
      </c>
      <c r="I70" s="100">
        <f t="shared" si="18"/>
        <v>32957167</v>
      </c>
      <c r="J70" s="99">
        <f t="shared" si="18"/>
        <v>52660037</v>
      </c>
      <c r="K70" s="102">
        <f t="shared" si="18"/>
        <v>4265000</v>
      </c>
      <c r="L70" s="102">
        <f t="shared" si="18"/>
        <v>23860740</v>
      </c>
      <c r="M70" s="100">
        <f t="shared" si="18"/>
        <v>100381517</v>
      </c>
      <c r="N70" s="101">
        <f t="shared" si="18"/>
        <v>2618100</v>
      </c>
      <c r="O70" s="101">
        <f t="shared" si="18"/>
        <v>147408335</v>
      </c>
      <c r="P70" s="57">
        <f t="shared" si="18"/>
        <v>23288100</v>
      </c>
      <c r="Q70" s="36">
        <f t="shared" si="18"/>
        <v>23288100</v>
      </c>
      <c r="R70" s="36">
        <f t="shared" si="18"/>
        <v>6425000</v>
      </c>
      <c r="S70" s="36">
        <f t="shared" si="18"/>
        <v>90000</v>
      </c>
      <c r="T70" s="36">
        <f t="shared" si="18"/>
        <v>27257120</v>
      </c>
      <c r="U70" s="36">
        <f t="shared" si="18"/>
        <v>27347120</v>
      </c>
      <c r="V70" s="36">
        <f t="shared" si="18"/>
        <v>65462060</v>
      </c>
      <c r="W70" s="36">
        <f t="shared" si="18"/>
        <v>4548000</v>
      </c>
      <c r="X70" s="36">
        <f t="shared" si="18"/>
        <v>25888412</v>
      </c>
      <c r="Y70" s="36">
        <f t="shared" si="18"/>
        <v>95898472</v>
      </c>
      <c r="Z70" s="36">
        <f t="shared" si="18"/>
        <v>3149000</v>
      </c>
      <c r="AA70" s="36">
        <f t="shared" si="18"/>
        <v>156107692</v>
      </c>
      <c r="AB70" s="36">
        <f t="shared" si="18"/>
        <v>30376100</v>
      </c>
      <c r="AC70" s="36">
        <f t="shared" si="18"/>
        <v>30376100</v>
      </c>
      <c r="AD70" s="36">
        <f t="shared" si="18"/>
        <v>6895000</v>
      </c>
      <c r="AE70" s="36">
        <f t="shared" si="18"/>
        <v>120000</v>
      </c>
      <c r="AF70" s="36">
        <f t="shared" si="18"/>
        <v>27973476</v>
      </c>
      <c r="AG70" s="36">
        <f t="shared" si="18"/>
        <v>28093476</v>
      </c>
      <c r="AH70" s="36">
        <f t="shared" si="18"/>
        <v>67225680</v>
      </c>
      <c r="AI70" s="36">
        <f t="shared" si="18"/>
        <v>4640000</v>
      </c>
      <c r="AJ70" s="36">
        <f t="shared" si="18"/>
        <v>49551373</v>
      </c>
      <c r="AK70" s="36">
        <f t="shared" si="18"/>
        <v>121417053</v>
      </c>
      <c r="AL70" s="36">
        <f t="shared" si="18"/>
        <v>3315000</v>
      </c>
      <c r="AM70" s="36">
        <f t="shared" si="18"/>
        <v>190096629</v>
      </c>
      <c r="AN70" s="36">
        <f t="shared" si="18"/>
        <v>36764100</v>
      </c>
      <c r="AO70" s="36">
        <f t="shared" si="18"/>
        <v>36764100</v>
      </c>
      <c r="AP70" s="36">
        <f t="shared" si="18"/>
        <v>7375000</v>
      </c>
      <c r="AQ70" s="36">
        <f t="shared" si="18"/>
        <v>160000</v>
      </c>
      <c r="AR70" s="36">
        <f t="shared" si="18"/>
        <v>29304500</v>
      </c>
      <c r="AS70" s="36">
        <f t="shared" si="18"/>
        <v>29464500</v>
      </c>
      <c r="AT70" s="36">
        <f t="shared" si="18"/>
        <v>67748840</v>
      </c>
      <c r="AU70" s="36">
        <f t="shared" si="18"/>
        <v>4704000</v>
      </c>
      <c r="AV70" s="36">
        <f t="shared" si="18"/>
        <v>58690766</v>
      </c>
      <c r="AW70" s="36">
        <f t="shared" si="18"/>
        <v>131143606</v>
      </c>
      <c r="AX70" s="36">
        <f t="shared" si="18"/>
        <v>3559000</v>
      </c>
      <c r="AY70" s="36">
        <f t="shared" si="18"/>
        <v>208306206</v>
      </c>
    </row>
    <row r="71" spans="1:51" s="39" customFormat="1" ht="22.5" thickBot="1">
      <c r="A71" s="453" t="s">
        <v>104</v>
      </c>
      <c r="B71" s="453"/>
      <c r="C71" s="454"/>
      <c r="D71" s="103">
        <f>+D11+D15+D19+D23+D27+D31+D35+D39+D43+D47+D51+D52+D53+D54+D55+D57+D59+D61+D62</f>
        <v>6475500</v>
      </c>
      <c r="E71" s="104">
        <f>+E11+E15+E19+E23+E27+E31+E35+E39+E43+E47+E51+E52+E53+E54+E55+E57+E59+E61+E62</f>
        <v>6475500</v>
      </c>
      <c r="F71" s="105">
        <f>+F11+F15+F19+F23+F27+F31+F35+F39+F43+F47+F51+F52+F53+F54+F55+F57+F59+F61+F62</f>
        <v>7592456.66</v>
      </c>
      <c r="G71" s="103">
        <f aca="true" t="shared" si="19" ref="G71:O71">+G11+G15+G19+G23+G27+G31+G35+G39+G43+G47+G51+G52+G53+G54+G55+G57+G59+G61+G62</f>
        <v>100058</v>
      </c>
      <c r="H71" s="106">
        <f t="shared" si="19"/>
        <v>33033050</v>
      </c>
      <c r="I71" s="107">
        <f t="shared" si="19"/>
        <v>33133108</v>
      </c>
      <c r="J71" s="103">
        <f t="shared" si="19"/>
        <v>18559623.5</v>
      </c>
      <c r="K71" s="106">
        <f t="shared" si="19"/>
        <v>4276117</v>
      </c>
      <c r="L71" s="106">
        <f t="shared" si="19"/>
        <v>13846375</v>
      </c>
      <c r="M71" s="107">
        <f t="shared" si="19"/>
        <v>36682115.5</v>
      </c>
      <c r="N71" s="105">
        <f t="shared" si="19"/>
        <v>36054686.379999995</v>
      </c>
      <c r="O71" s="105">
        <f t="shared" si="19"/>
        <v>119937866.53999999</v>
      </c>
      <c r="P71" s="57">
        <f aca="true" t="shared" si="20" ref="P71:AY71">+P11+P15+P19+P23+P27+P31+P35+P39+P43+P47+P51</f>
        <v>0</v>
      </c>
      <c r="Q71" s="36">
        <f t="shared" si="20"/>
        <v>0</v>
      </c>
      <c r="R71" s="36">
        <f t="shared" si="20"/>
        <v>0</v>
      </c>
      <c r="S71" s="36">
        <f t="shared" si="20"/>
        <v>0</v>
      </c>
      <c r="T71" s="36">
        <f t="shared" si="20"/>
        <v>0</v>
      </c>
      <c r="U71" s="36">
        <f t="shared" si="20"/>
        <v>0</v>
      </c>
      <c r="V71" s="36">
        <f t="shared" si="20"/>
        <v>0</v>
      </c>
      <c r="W71" s="36">
        <f t="shared" si="20"/>
        <v>0</v>
      </c>
      <c r="X71" s="36">
        <f t="shared" si="20"/>
        <v>0</v>
      </c>
      <c r="Y71" s="36">
        <f t="shared" si="20"/>
        <v>0</v>
      </c>
      <c r="Z71" s="36">
        <f t="shared" si="20"/>
        <v>0</v>
      </c>
      <c r="AA71" s="36">
        <f t="shared" si="20"/>
        <v>0</v>
      </c>
      <c r="AB71" s="36">
        <f t="shared" si="20"/>
        <v>0</v>
      </c>
      <c r="AC71" s="36">
        <f t="shared" si="20"/>
        <v>0</v>
      </c>
      <c r="AD71" s="36">
        <f t="shared" si="20"/>
        <v>0</v>
      </c>
      <c r="AE71" s="36">
        <f t="shared" si="20"/>
        <v>0</v>
      </c>
      <c r="AF71" s="36">
        <f t="shared" si="20"/>
        <v>0</v>
      </c>
      <c r="AG71" s="36">
        <f t="shared" si="20"/>
        <v>0</v>
      </c>
      <c r="AH71" s="36">
        <f t="shared" si="20"/>
        <v>0</v>
      </c>
      <c r="AI71" s="36">
        <f t="shared" si="20"/>
        <v>0</v>
      </c>
      <c r="AJ71" s="36">
        <f t="shared" si="20"/>
        <v>0</v>
      </c>
      <c r="AK71" s="36">
        <f t="shared" si="20"/>
        <v>0</v>
      </c>
      <c r="AL71" s="36">
        <f t="shared" si="20"/>
        <v>0</v>
      </c>
      <c r="AM71" s="36">
        <f t="shared" si="20"/>
        <v>0</v>
      </c>
      <c r="AN71" s="36">
        <f t="shared" si="20"/>
        <v>0</v>
      </c>
      <c r="AO71" s="36">
        <f t="shared" si="20"/>
        <v>0</v>
      </c>
      <c r="AP71" s="36">
        <f t="shared" si="20"/>
        <v>0</v>
      </c>
      <c r="AQ71" s="36">
        <f t="shared" si="20"/>
        <v>0</v>
      </c>
      <c r="AR71" s="36">
        <f t="shared" si="20"/>
        <v>0</v>
      </c>
      <c r="AS71" s="36">
        <f t="shared" si="20"/>
        <v>0</v>
      </c>
      <c r="AT71" s="36">
        <f t="shared" si="20"/>
        <v>0</v>
      </c>
      <c r="AU71" s="36">
        <f t="shared" si="20"/>
        <v>0</v>
      </c>
      <c r="AV71" s="36">
        <f t="shared" si="20"/>
        <v>0</v>
      </c>
      <c r="AW71" s="36">
        <f t="shared" si="20"/>
        <v>0</v>
      </c>
      <c r="AX71" s="36">
        <f t="shared" si="20"/>
        <v>0</v>
      </c>
      <c r="AY71" s="36">
        <f t="shared" si="20"/>
        <v>0</v>
      </c>
    </row>
    <row r="72" ht="22.5" thickTop="1"/>
    <row r="159" ht="21.75"/>
    <row r="160" ht="21.75"/>
    <row r="161" ht="21.75"/>
    <row r="163" ht="21.75"/>
    <row r="164" ht="21.75"/>
    <row r="167" ht="21.75"/>
    <row r="168" ht="21.75"/>
  </sheetData>
  <sheetProtection/>
  <mergeCells count="35">
    <mergeCell ref="M1:O1"/>
    <mergeCell ref="A4:A6"/>
    <mergeCell ref="B4:B6"/>
    <mergeCell ref="C4:C6"/>
    <mergeCell ref="D4:O4"/>
    <mergeCell ref="P4:AA4"/>
    <mergeCell ref="S5:U5"/>
    <mergeCell ref="V5:Y5"/>
    <mergeCell ref="Z5:Z6"/>
    <mergeCell ref="AA5:AA6"/>
    <mergeCell ref="AB4:AM4"/>
    <mergeCell ref="AN4:AX4"/>
    <mergeCell ref="D5:E5"/>
    <mergeCell ref="F5:F6"/>
    <mergeCell ref="G5:I5"/>
    <mergeCell ref="J5:M5"/>
    <mergeCell ref="N5:N6"/>
    <mergeCell ref="O5:O6"/>
    <mergeCell ref="P5:Q5"/>
    <mergeCell ref="R5:R6"/>
    <mergeCell ref="AT5:AW5"/>
    <mergeCell ref="AX5:AX6"/>
    <mergeCell ref="AY5:AY6"/>
    <mergeCell ref="AB5:AC5"/>
    <mergeCell ref="AD5:AD6"/>
    <mergeCell ref="AE5:AG5"/>
    <mergeCell ref="AH5:AK5"/>
    <mergeCell ref="AL5:AL6"/>
    <mergeCell ref="AM5:AM6"/>
    <mergeCell ref="A69:C69"/>
    <mergeCell ref="A70:C70"/>
    <mergeCell ref="A71:C71"/>
    <mergeCell ref="AN5:AO5"/>
    <mergeCell ref="AP5:AP6"/>
    <mergeCell ref="AQ5:AS5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W16"/>
  <sheetViews>
    <sheetView zoomScale="80" zoomScaleNormal="80" zoomScalePageLayoutView="0" workbookViewId="0" topLeftCell="A2">
      <pane xSplit="1" ySplit="5" topLeftCell="B15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" sqref="A2:W16"/>
    </sheetView>
  </sheetViews>
  <sheetFormatPr defaultColWidth="13.00390625" defaultRowHeight="15"/>
  <cols>
    <col min="1" max="1" width="13.00390625" style="197" customWidth="1"/>
    <col min="2" max="2" width="14.421875" style="197" customWidth="1"/>
    <col min="3" max="3" width="23.421875" style="197" customWidth="1"/>
    <col min="4" max="4" width="14.00390625" style="197" customWidth="1"/>
    <col min="5" max="5" width="6.8515625" style="197" bestFit="1" customWidth="1"/>
    <col min="6" max="7" width="5.140625" style="198" bestFit="1" customWidth="1"/>
    <col min="8" max="8" width="5.7109375" style="198" bestFit="1" customWidth="1"/>
    <col min="9" max="9" width="5.140625" style="198" bestFit="1" customWidth="1"/>
    <col min="10" max="10" width="6.140625" style="198" bestFit="1" customWidth="1"/>
    <col min="11" max="11" width="6.8515625" style="198" bestFit="1" customWidth="1"/>
    <col min="12" max="12" width="5.140625" style="198" bestFit="1" customWidth="1"/>
    <col min="13" max="13" width="7.00390625" style="198" bestFit="1" customWidth="1"/>
    <col min="14" max="14" width="5.140625" style="198" bestFit="1" customWidth="1"/>
    <col min="15" max="15" width="7.421875" style="198" bestFit="1" customWidth="1"/>
    <col min="16" max="16" width="5.421875" style="198" bestFit="1" customWidth="1"/>
    <col min="17" max="17" width="7.8515625" style="198" bestFit="1" customWidth="1"/>
    <col min="18" max="18" width="9.57421875" style="198" bestFit="1" customWidth="1"/>
    <col min="19" max="19" width="7.421875" style="198" bestFit="1" customWidth="1"/>
    <col min="20" max="21" width="8.8515625" style="198" bestFit="1" customWidth="1"/>
    <col min="22" max="22" width="7.421875" style="198" bestFit="1" customWidth="1"/>
    <col min="23" max="23" width="7.140625" style="201" bestFit="1" customWidth="1"/>
    <col min="24" max="16384" width="13.00390625" style="197" customWidth="1"/>
  </cols>
  <sheetData>
    <row r="1" spans="22:23" ht="30.75">
      <c r="V1" s="473" t="s">
        <v>178</v>
      </c>
      <c r="W1" s="473"/>
    </row>
    <row r="2" spans="1:23" s="216" customFormat="1" ht="30.75">
      <c r="A2" s="213" t="s">
        <v>393</v>
      </c>
      <c r="F2" s="214"/>
      <c r="G2" s="214"/>
      <c r="H2" s="214"/>
      <c r="I2" s="214"/>
      <c r="J2" s="214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508" t="s">
        <v>114</v>
      </c>
      <c r="V2" s="508"/>
      <c r="W2" s="508"/>
    </row>
    <row r="3" spans="1:22" s="216" customFormat="1" ht="27.75">
      <c r="A3" s="213" t="s">
        <v>379</v>
      </c>
      <c r="F3" s="214"/>
      <c r="G3" s="214"/>
      <c r="H3" s="214"/>
      <c r="I3" s="214"/>
      <c r="J3" s="214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 s="196" customFormat="1" ht="24">
      <c r="A4" s="193"/>
      <c r="D4" s="193"/>
      <c r="F4" s="194"/>
      <c r="G4" s="194"/>
      <c r="H4" s="194"/>
      <c r="I4" s="194"/>
      <c r="J4" s="194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3" s="199" customFormat="1" ht="19.5">
      <c r="A5" s="474" t="s">
        <v>249</v>
      </c>
      <c r="B5" s="474" t="s">
        <v>231</v>
      </c>
      <c r="C5" s="474" t="s">
        <v>142</v>
      </c>
      <c r="D5" s="475" t="s">
        <v>112</v>
      </c>
      <c r="E5" s="475" t="s">
        <v>365</v>
      </c>
      <c r="F5" s="477" t="s">
        <v>295</v>
      </c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9"/>
      <c r="W5" s="475" t="s">
        <v>115</v>
      </c>
    </row>
    <row r="6" spans="1:23" s="199" customFormat="1" ht="78">
      <c r="A6" s="474"/>
      <c r="B6" s="474"/>
      <c r="C6" s="474"/>
      <c r="D6" s="476"/>
      <c r="E6" s="476"/>
      <c r="F6" s="200" t="s">
        <v>338</v>
      </c>
      <c r="G6" s="200" t="s">
        <v>337</v>
      </c>
      <c r="H6" s="200" t="s">
        <v>336</v>
      </c>
      <c r="I6" s="200" t="s">
        <v>237</v>
      </c>
      <c r="J6" s="200" t="s">
        <v>335</v>
      </c>
      <c r="K6" s="200" t="s">
        <v>235</v>
      </c>
      <c r="L6" s="200" t="s">
        <v>234</v>
      </c>
      <c r="M6" s="200" t="s">
        <v>239</v>
      </c>
      <c r="N6" s="200" t="s">
        <v>233</v>
      </c>
      <c r="O6" s="200" t="s">
        <v>205</v>
      </c>
      <c r="P6" s="200" t="s">
        <v>232</v>
      </c>
      <c r="Q6" s="200" t="s">
        <v>236</v>
      </c>
      <c r="R6" s="200" t="s">
        <v>245</v>
      </c>
      <c r="S6" s="200" t="s">
        <v>244</v>
      </c>
      <c r="T6" s="200" t="s">
        <v>246</v>
      </c>
      <c r="U6" s="200" t="s">
        <v>202</v>
      </c>
      <c r="V6" s="200" t="s">
        <v>247</v>
      </c>
      <c r="W6" s="476"/>
    </row>
    <row r="7" spans="1:23" s="209" customFormat="1" ht="136.5">
      <c r="A7" s="205" t="s">
        <v>252</v>
      </c>
      <c r="B7" s="205" t="s">
        <v>285</v>
      </c>
      <c r="C7" s="205" t="s">
        <v>250</v>
      </c>
      <c r="D7" s="205" t="s">
        <v>341</v>
      </c>
      <c r="E7" s="205">
        <v>85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323"/>
      <c r="V7" s="206"/>
      <c r="W7" s="324">
        <f>SUM(F7:U7)</f>
        <v>0</v>
      </c>
    </row>
    <row r="8" spans="1:23" s="209" customFormat="1" ht="253.5">
      <c r="A8" s="204" t="s">
        <v>251</v>
      </c>
      <c r="B8" s="204" t="s">
        <v>256</v>
      </c>
      <c r="C8" s="204" t="s">
        <v>255</v>
      </c>
      <c r="D8" s="205" t="s">
        <v>342</v>
      </c>
      <c r="E8" s="205">
        <v>100</v>
      </c>
      <c r="F8" s="206"/>
      <c r="G8" s="206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/>
      <c r="V8" s="207"/>
      <c r="W8" s="223">
        <f>SUM(F8:U8)</f>
        <v>0</v>
      </c>
    </row>
    <row r="9" spans="1:23" s="209" customFormat="1" ht="273">
      <c r="A9" s="325" t="s">
        <v>254</v>
      </c>
      <c r="B9" s="205" t="s">
        <v>257</v>
      </c>
      <c r="C9" s="205" t="s">
        <v>253</v>
      </c>
      <c r="D9" s="204" t="s">
        <v>343</v>
      </c>
      <c r="E9" s="204">
        <v>100</v>
      </c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  <c r="V9" s="207"/>
      <c r="W9" s="223">
        <f>SUM(F9:U9)</f>
        <v>0</v>
      </c>
    </row>
    <row r="13" spans="17:21" ht="19.5" customHeight="1">
      <c r="Q13" s="515" t="s">
        <v>395</v>
      </c>
      <c r="R13" s="515"/>
      <c r="S13" s="515"/>
      <c r="T13" s="515"/>
      <c r="U13" s="515"/>
    </row>
    <row r="14" spans="17:21" ht="19.5" customHeight="1">
      <c r="Q14" s="515" t="s">
        <v>396</v>
      </c>
      <c r="R14" s="515"/>
      <c r="S14" s="515"/>
      <c r="T14" s="515"/>
      <c r="U14" s="515"/>
    </row>
    <row r="15" spans="17:21" ht="19.5" customHeight="1">
      <c r="Q15" s="515" t="s">
        <v>397</v>
      </c>
      <c r="R15" s="515"/>
      <c r="S15" s="515"/>
      <c r="T15" s="515"/>
      <c r="U15" s="515"/>
    </row>
    <row r="16" spans="17:21" ht="19.5" customHeight="1">
      <c r="Q16" s="515" t="s">
        <v>398</v>
      </c>
      <c r="R16" s="515"/>
      <c r="S16" s="515"/>
      <c r="T16" s="515"/>
      <c r="U16" s="515"/>
    </row>
  </sheetData>
  <sheetProtection/>
  <mergeCells count="13">
    <mergeCell ref="Q13:U13"/>
    <mergeCell ref="Q14:U14"/>
    <mergeCell ref="Q15:U15"/>
    <mergeCell ref="Q16:U16"/>
    <mergeCell ref="V1:W1"/>
    <mergeCell ref="A5:A6"/>
    <mergeCell ref="B5:B6"/>
    <mergeCell ref="C5:C6"/>
    <mergeCell ref="D5:D6"/>
    <mergeCell ref="W5:W6"/>
    <mergeCell ref="F5:V5"/>
    <mergeCell ref="U2:W2"/>
    <mergeCell ref="E5:E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0" r:id="rId1"/>
  <headerFooter>
    <oddFooter>&amp;C&amp;"TH SarabunPSK,ธรรมดา"&amp;14&amp;P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3"/>
  <sheetViews>
    <sheetView zoomScale="80" zoomScaleNormal="80" zoomScalePageLayoutView="0" workbookViewId="0" topLeftCell="A1">
      <selection activeCell="O8" sqref="O8"/>
    </sheetView>
  </sheetViews>
  <sheetFormatPr defaultColWidth="9.140625" defaultRowHeight="15"/>
  <cols>
    <col min="1" max="1" width="18.140625" style="197" customWidth="1"/>
    <col min="2" max="2" width="27.8515625" style="197" customWidth="1"/>
    <col min="3" max="3" width="12.8515625" style="197" customWidth="1"/>
    <col min="4" max="4" width="13.140625" style="197" bestFit="1" customWidth="1"/>
    <col min="5" max="5" width="11.8515625" style="198" bestFit="1" customWidth="1"/>
    <col min="6" max="7" width="5.140625" style="198" bestFit="1" customWidth="1"/>
    <col min="8" max="8" width="5.7109375" style="198" bestFit="1" customWidth="1"/>
    <col min="9" max="9" width="5.140625" style="198" bestFit="1" customWidth="1"/>
    <col min="10" max="10" width="6.140625" style="198" bestFit="1" customWidth="1"/>
    <col min="11" max="11" width="6.8515625" style="198" bestFit="1" customWidth="1"/>
    <col min="12" max="12" width="5.140625" style="198" bestFit="1" customWidth="1"/>
    <col min="13" max="13" width="7.00390625" style="198" bestFit="1" customWidth="1"/>
    <col min="14" max="14" width="5.140625" style="198" bestFit="1" customWidth="1"/>
    <col min="15" max="15" width="7.421875" style="198" bestFit="1" customWidth="1"/>
    <col min="16" max="16" width="5.421875" style="198" bestFit="1" customWidth="1"/>
    <col min="17" max="17" width="7.8515625" style="198" bestFit="1" customWidth="1"/>
    <col min="18" max="18" width="9.57421875" style="198" bestFit="1" customWidth="1"/>
    <col min="19" max="19" width="7.421875" style="198" bestFit="1" customWidth="1"/>
    <col min="20" max="21" width="8.8515625" style="198" bestFit="1" customWidth="1"/>
    <col min="22" max="22" width="7.421875" style="198" bestFit="1" customWidth="1"/>
    <col min="23" max="23" width="7.140625" style="201" bestFit="1" customWidth="1"/>
    <col min="24" max="24" width="10.421875" style="197" customWidth="1"/>
    <col min="25" max="25" width="11.00390625" style="197" bestFit="1" customWidth="1"/>
    <col min="26" max="16384" width="9.00390625" style="197" customWidth="1"/>
  </cols>
  <sheetData>
    <row r="1" spans="21:23" ht="30.75" customHeight="1">
      <c r="U1" s="473" t="s">
        <v>178</v>
      </c>
      <c r="V1" s="473"/>
      <c r="W1" s="473"/>
    </row>
    <row r="2" spans="1:21" s="322" customFormat="1" ht="27.75">
      <c r="A2" s="317" t="s">
        <v>384</v>
      </c>
      <c r="B2" s="317"/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20"/>
      <c r="R2" s="320"/>
      <c r="S2" s="320"/>
      <c r="T2" s="319"/>
      <c r="U2" s="321"/>
    </row>
    <row r="3" spans="1:21" s="322" customFormat="1" ht="27.75">
      <c r="A3" s="343" t="s">
        <v>382</v>
      </c>
      <c r="B3" s="317"/>
      <c r="C3" s="318"/>
      <c r="D3" s="318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20"/>
      <c r="R3" s="320"/>
      <c r="S3" s="320"/>
      <c r="T3" s="319"/>
      <c r="U3" s="321"/>
    </row>
    <row r="4" spans="1:23" s="199" customFormat="1" ht="19.5" customHeight="1">
      <c r="A4" s="474" t="s">
        <v>231</v>
      </c>
      <c r="B4" s="474" t="s">
        <v>142</v>
      </c>
      <c r="C4" s="474" t="s">
        <v>112</v>
      </c>
      <c r="D4" s="475" t="s">
        <v>361</v>
      </c>
      <c r="E4" s="480" t="s">
        <v>381</v>
      </c>
      <c r="F4" s="477" t="s">
        <v>295</v>
      </c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  <c r="W4" s="475" t="s">
        <v>115</v>
      </c>
    </row>
    <row r="5" spans="1:23" s="199" customFormat="1" ht="78">
      <c r="A5" s="474"/>
      <c r="B5" s="474"/>
      <c r="C5" s="474"/>
      <c r="D5" s="476"/>
      <c r="E5" s="481"/>
      <c r="F5" s="200" t="s">
        <v>338</v>
      </c>
      <c r="G5" s="200" t="s">
        <v>337</v>
      </c>
      <c r="H5" s="200" t="s">
        <v>336</v>
      </c>
      <c r="I5" s="200" t="s">
        <v>237</v>
      </c>
      <c r="J5" s="200" t="s">
        <v>335</v>
      </c>
      <c r="K5" s="200" t="s">
        <v>235</v>
      </c>
      <c r="L5" s="200" t="s">
        <v>234</v>
      </c>
      <c r="M5" s="200" t="s">
        <v>239</v>
      </c>
      <c r="N5" s="200" t="s">
        <v>233</v>
      </c>
      <c r="O5" s="200" t="s">
        <v>205</v>
      </c>
      <c r="P5" s="200" t="s">
        <v>232</v>
      </c>
      <c r="Q5" s="200" t="s">
        <v>236</v>
      </c>
      <c r="R5" s="200" t="s">
        <v>245</v>
      </c>
      <c r="S5" s="200" t="s">
        <v>244</v>
      </c>
      <c r="T5" s="200" t="s">
        <v>246</v>
      </c>
      <c r="U5" s="200" t="s">
        <v>202</v>
      </c>
      <c r="V5" s="200" t="s">
        <v>247</v>
      </c>
      <c r="W5" s="476"/>
    </row>
    <row r="6" spans="1:23" s="209" customFormat="1" ht="175.5">
      <c r="A6" s="204" t="s">
        <v>277</v>
      </c>
      <c r="B6" s="204" t="s">
        <v>282</v>
      </c>
      <c r="C6" s="314" t="s">
        <v>358</v>
      </c>
      <c r="D6" s="448" t="s">
        <v>362</v>
      </c>
      <c r="E6" s="336"/>
      <c r="F6" s="337"/>
      <c r="G6" s="206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  <c r="V6" s="207"/>
      <c r="W6" s="223">
        <f>SUM(F6:U6)</f>
        <v>0</v>
      </c>
    </row>
    <row r="7" spans="1:23" s="209" customFormat="1" ht="136.5">
      <c r="A7" s="204" t="s">
        <v>278</v>
      </c>
      <c r="B7" s="204" t="s">
        <v>280</v>
      </c>
      <c r="C7" s="314" t="s">
        <v>359</v>
      </c>
      <c r="D7" s="448" t="s">
        <v>363</v>
      </c>
      <c r="E7" s="315"/>
      <c r="F7" s="206"/>
      <c r="G7" s="206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  <c r="V7" s="207"/>
      <c r="W7" s="223">
        <f>SUM(F7:U7)</f>
        <v>0</v>
      </c>
    </row>
    <row r="8" spans="1:23" s="209" customFormat="1" ht="175.5">
      <c r="A8" s="211" t="s">
        <v>279</v>
      </c>
      <c r="B8" s="211" t="s">
        <v>281</v>
      </c>
      <c r="C8" s="333" t="s">
        <v>347</v>
      </c>
      <c r="D8" s="333" t="s">
        <v>364</v>
      </c>
      <c r="E8" s="3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/>
      <c r="V8" s="207"/>
      <c r="W8" s="223">
        <f>SUM(F8:U8)</f>
        <v>0</v>
      </c>
    </row>
    <row r="9" spans="1:23" ht="58.5">
      <c r="A9" s="332"/>
      <c r="B9" s="332"/>
      <c r="C9" s="333" t="s">
        <v>360</v>
      </c>
      <c r="D9" s="333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</row>
    <row r="11" spans="1:22" s="201" customFormat="1" ht="19.5" hidden="1">
      <c r="A11" s="201" t="s">
        <v>286</v>
      </c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</row>
    <row r="12" spans="1:23" s="339" customFormat="1" ht="19.5" hidden="1">
      <c r="A12" s="339" t="s">
        <v>288</v>
      </c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1"/>
    </row>
    <row r="13" spans="1:23" s="339" customFormat="1" ht="19.5" hidden="1">
      <c r="A13" s="339" t="s">
        <v>287</v>
      </c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1"/>
    </row>
    <row r="14" spans="1:23" s="339" customFormat="1" ht="19.5" hidden="1">
      <c r="A14" s="339" t="s">
        <v>289</v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1"/>
    </row>
    <row r="15" spans="1:23" s="339" customFormat="1" ht="19.5" hidden="1">
      <c r="A15" s="339" t="s">
        <v>290</v>
      </c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1"/>
    </row>
    <row r="16" spans="5:23" s="339" customFormat="1" ht="19.5"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1"/>
    </row>
    <row r="17" spans="5:23" s="339" customFormat="1" ht="19.5"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1"/>
    </row>
    <row r="18" spans="5:23" s="339" customFormat="1" ht="19.5"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5:23" s="339" customFormat="1" ht="19.5"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1"/>
    </row>
    <row r="20" spans="5:23" s="339" customFormat="1" ht="19.5"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1"/>
    </row>
    <row r="21" spans="5:23" s="339" customFormat="1" ht="19.5"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1"/>
    </row>
    <row r="22" spans="5:23" s="339" customFormat="1" ht="19.5"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1"/>
    </row>
    <row r="23" spans="5:23" s="339" customFormat="1" ht="19.5"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1"/>
    </row>
  </sheetData>
  <sheetProtection/>
  <mergeCells count="8">
    <mergeCell ref="U1:W1"/>
    <mergeCell ref="D4:D5"/>
    <mergeCell ref="A4:A5"/>
    <mergeCell ref="B4:B5"/>
    <mergeCell ref="C4:C5"/>
    <mergeCell ref="W4:W5"/>
    <mergeCell ref="E4:E5"/>
    <mergeCell ref="F4:V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9"/>
  <sheetViews>
    <sheetView zoomScalePageLayoutView="0" workbookViewId="0" topLeftCell="A25">
      <selection activeCell="A1" sqref="A1:G29"/>
    </sheetView>
  </sheetViews>
  <sheetFormatPr defaultColWidth="9.140625" defaultRowHeight="15"/>
  <cols>
    <col min="1" max="1" width="6.140625" style="346" customWidth="1"/>
    <col min="2" max="2" width="20.421875" style="346" customWidth="1"/>
    <col min="3" max="4" width="13.140625" style="347" bestFit="1" customWidth="1"/>
    <col min="5" max="5" width="10.8515625" style="347" bestFit="1" customWidth="1"/>
    <col min="6" max="6" width="13.140625" style="348" bestFit="1" customWidth="1"/>
    <col min="7" max="7" width="33.00390625" style="372" customWidth="1"/>
    <col min="8" max="16384" width="9.00390625" style="350" customWidth="1"/>
  </cols>
  <sheetData>
    <row r="1" ht="27.75">
      <c r="G1" s="349" t="s">
        <v>331</v>
      </c>
    </row>
    <row r="2" spans="1:256" ht="27.75">
      <c r="A2" s="391" t="s">
        <v>383</v>
      </c>
      <c r="B2" s="392"/>
      <c r="C2" s="393"/>
      <c r="D2" s="393"/>
      <c r="E2" s="393"/>
      <c r="F2" s="394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  <c r="FJ2" s="392"/>
      <c r="FK2" s="392"/>
      <c r="FL2" s="392"/>
      <c r="FM2" s="392"/>
      <c r="FN2" s="392"/>
      <c r="FO2" s="392"/>
      <c r="FP2" s="392"/>
      <c r="FQ2" s="392"/>
      <c r="FR2" s="392"/>
      <c r="FS2" s="392"/>
      <c r="FT2" s="392"/>
      <c r="FU2" s="392"/>
      <c r="FV2" s="392"/>
      <c r="FW2" s="392"/>
      <c r="FX2" s="392"/>
      <c r="FY2" s="392"/>
      <c r="FZ2" s="392"/>
      <c r="GA2" s="392"/>
      <c r="GB2" s="392"/>
      <c r="GC2" s="392"/>
      <c r="GD2" s="392"/>
      <c r="GE2" s="392"/>
      <c r="GF2" s="392"/>
      <c r="GG2" s="392"/>
      <c r="GH2" s="392"/>
      <c r="GI2" s="392"/>
      <c r="GJ2" s="392"/>
      <c r="GK2" s="392"/>
      <c r="GL2" s="392"/>
      <c r="GM2" s="392"/>
      <c r="GN2" s="392"/>
      <c r="GO2" s="392"/>
      <c r="GP2" s="392"/>
      <c r="GQ2" s="392"/>
      <c r="GR2" s="392"/>
      <c r="GS2" s="392"/>
      <c r="GT2" s="392"/>
      <c r="GU2" s="392"/>
      <c r="GV2" s="392"/>
      <c r="GW2" s="392"/>
      <c r="GX2" s="392"/>
      <c r="GY2" s="392"/>
      <c r="GZ2" s="392"/>
      <c r="HA2" s="392"/>
      <c r="HB2" s="392"/>
      <c r="HC2" s="392"/>
      <c r="HD2" s="392"/>
      <c r="HE2" s="392"/>
      <c r="HF2" s="392"/>
      <c r="HG2" s="392"/>
      <c r="HH2" s="392"/>
      <c r="HI2" s="392"/>
      <c r="HJ2" s="392"/>
      <c r="HK2" s="392"/>
      <c r="HL2" s="392"/>
      <c r="HM2" s="392"/>
      <c r="HN2" s="392"/>
      <c r="HO2" s="392"/>
      <c r="HP2" s="392"/>
      <c r="HQ2" s="392"/>
      <c r="HR2" s="392"/>
      <c r="HS2" s="392"/>
      <c r="HT2" s="392"/>
      <c r="HU2" s="392"/>
      <c r="HV2" s="392"/>
      <c r="HW2" s="392"/>
      <c r="HX2" s="392"/>
      <c r="HY2" s="392"/>
      <c r="HZ2" s="392"/>
      <c r="IA2" s="392"/>
      <c r="IB2" s="392"/>
      <c r="IC2" s="392"/>
      <c r="ID2" s="392"/>
      <c r="IE2" s="392"/>
      <c r="IF2" s="392"/>
      <c r="IG2" s="392"/>
      <c r="IH2" s="392"/>
      <c r="II2" s="392"/>
      <c r="IJ2" s="392"/>
      <c r="IK2" s="392"/>
      <c r="IL2" s="392"/>
      <c r="IM2" s="392"/>
      <c r="IN2" s="392"/>
      <c r="IO2" s="392"/>
      <c r="IP2" s="392"/>
      <c r="IQ2" s="392"/>
      <c r="IR2" s="392"/>
      <c r="IS2" s="392"/>
      <c r="IT2" s="392"/>
      <c r="IU2" s="392"/>
      <c r="IV2" s="392"/>
    </row>
    <row r="3" spans="1:256" ht="27.75">
      <c r="A3" s="343" t="s">
        <v>382</v>
      </c>
      <c r="B3" s="317"/>
      <c r="C3" s="318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320"/>
      <c r="R3" s="320"/>
      <c r="S3" s="319"/>
      <c r="T3" s="321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  <c r="HQ3" s="322"/>
      <c r="HR3" s="322"/>
      <c r="HS3" s="322"/>
      <c r="HT3" s="322"/>
      <c r="HU3" s="322"/>
      <c r="HV3" s="322"/>
      <c r="HW3" s="322"/>
      <c r="HX3" s="322"/>
      <c r="HY3" s="322"/>
      <c r="HZ3" s="322"/>
      <c r="IA3" s="322"/>
      <c r="IB3" s="322"/>
      <c r="IC3" s="322"/>
      <c r="ID3" s="322"/>
      <c r="IE3" s="322"/>
      <c r="IF3" s="322"/>
      <c r="IG3" s="322"/>
      <c r="IH3" s="322"/>
      <c r="II3" s="322"/>
      <c r="IJ3" s="322"/>
      <c r="IK3" s="322"/>
      <c r="IL3" s="322"/>
      <c r="IM3" s="322"/>
      <c r="IN3" s="322"/>
      <c r="IO3" s="322"/>
      <c r="IP3" s="322"/>
      <c r="IQ3" s="322"/>
      <c r="IR3" s="322"/>
      <c r="IS3" s="322"/>
      <c r="IT3" s="322"/>
      <c r="IU3" s="322"/>
      <c r="IV3" s="322"/>
    </row>
    <row r="4" spans="1:256" ht="21.75">
      <c r="A4" s="351"/>
      <c r="B4" s="351"/>
      <c r="C4" s="352"/>
      <c r="D4" s="352"/>
      <c r="E4" s="352"/>
      <c r="F4" s="352"/>
      <c r="G4" s="353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1"/>
      <c r="DT4" s="351"/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51"/>
      <c r="EF4" s="351"/>
      <c r="EG4" s="351"/>
      <c r="EH4" s="351"/>
      <c r="EI4" s="351"/>
      <c r="EJ4" s="351"/>
      <c r="EK4" s="351"/>
      <c r="EL4" s="351"/>
      <c r="EM4" s="351"/>
      <c r="EN4" s="351"/>
      <c r="EO4" s="351"/>
      <c r="EP4" s="351"/>
      <c r="EQ4" s="351"/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1"/>
      <c r="FL4" s="351"/>
      <c r="FM4" s="351"/>
      <c r="FN4" s="351"/>
      <c r="FO4" s="351"/>
      <c r="FP4" s="351"/>
      <c r="FQ4" s="351"/>
      <c r="FR4" s="351"/>
      <c r="FS4" s="351"/>
      <c r="FT4" s="351"/>
      <c r="FU4" s="351"/>
      <c r="FV4" s="351"/>
      <c r="FW4" s="351"/>
      <c r="FX4" s="351"/>
      <c r="FY4" s="351"/>
      <c r="FZ4" s="351"/>
      <c r="GA4" s="351"/>
      <c r="GB4" s="351"/>
      <c r="GC4" s="351"/>
      <c r="GD4" s="351"/>
      <c r="GE4" s="351"/>
      <c r="GF4" s="351"/>
      <c r="GG4" s="351"/>
      <c r="GH4" s="351"/>
      <c r="GI4" s="351"/>
      <c r="GJ4" s="351"/>
      <c r="GK4" s="351"/>
      <c r="GL4" s="351"/>
      <c r="GM4" s="351"/>
      <c r="GN4" s="351"/>
      <c r="GO4" s="351"/>
      <c r="GP4" s="351"/>
      <c r="GQ4" s="351"/>
      <c r="GR4" s="351"/>
      <c r="GS4" s="351"/>
      <c r="GT4" s="351"/>
      <c r="GU4" s="351"/>
      <c r="GV4" s="351"/>
      <c r="GW4" s="351"/>
      <c r="GX4" s="351"/>
      <c r="GY4" s="351"/>
      <c r="GZ4" s="351"/>
      <c r="HA4" s="351"/>
      <c r="HB4" s="351"/>
      <c r="HC4" s="351"/>
      <c r="HD4" s="351"/>
      <c r="HE4" s="351"/>
      <c r="HF4" s="351"/>
      <c r="HG4" s="351"/>
      <c r="HH4" s="351"/>
      <c r="HI4" s="351"/>
      <c r="HJ4" s="351"/>
      <c r="HK4" s="351"/>
      <c r="HL4" s="351"/>
      <c r="HM4" s="351"/>
      <c r="HN4" s="351"/>
      <c r="HO4" s="351"/>
      <c r="HP4" s="351"/>
      <c r="HQ4" s="351"/>
      <c r="HR4" s="351"/>
      <c r="HS4" s="351"/>
      <c r="HT4" s="351"/>
      <c r="HU4" s="351"/>
      <c r="HV4" s="351"/>
      <c r="HW4" s="351"/>
      <c r="HX4" s="351"/>
      <c r="HY4" s="351"/>
      <c r="HZ4" s="351"/>
      <c r="IA4" s="351"/>
      <c r="IB4" s="351"/>
      <c r="IC4" s="351"/>
      <c r="ID4" s="351"/>
      <c r="IE4" s="351"/>
      <c r="IF4" s="351"/>
      <c r="IG4" s="351"/>
      <c r="IH4" s="351"/>
      <c r="II4" s="351"/>
      <c r="IJ4" s="351"/>
      <c r="IK4" s="351"/>
      <c r="IL4" s="351"/>
      <c r="IM4" s="351"/>
      <c r="IN4" s="351"/>
      <c r="IO4" s="351"/>
      <c r="IP4" s="351"/>
      <c r="IQ4" s="351"/>
      <c r="IR4" s="351"/>
      <c r="IS4" s="351"/>
      <c r="IT4" s="351"/>
      <c r="IU4" s="351"/>
      <c r="IV4" s="351"/>
    </row>
    <row r="5" spans="1:256" ht="65.25">
      <c r="A5" s="354" t="s">
        <v>2</v>
      </c>
      <c r="B5" s="354" t="s">
        <v>295</v>
      </c>
      <c r="C5" s="355" t="s">
        <v>296</v>
      </c>
      <c r="D5" s="355" t="s">
        <v>297</v>
      </c>
      <c r="E5" s="355" t="s">
        <v>298</v>
      </c>
      <c r="F5" s="355" t="s">
        <v>299</v>
      </c>
      <c r="G5" s="356" t="s">
        <v>300</v>
      </c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7"/>
      <c r="FN5" s="357"/>
      <c r="FO5" s="357"/>
      <c r="FP5" s="357"/>
      <c r="FQ5" s="357"/>
      <c r="FR5" s="357"/>
      <c r="FS5" s="357"/>
      <c r="FT5" s="357"/>
      <c r="FU5" s="357"/>
      <c r="FV5" s="357"/>
      <c r="FW5" s="357"/>
      <c r="FX5" s="357"/>
      <c r="FY5" s="357"/>
      <c r="FZ5" s="357"/>
      <c r="GA5" s="357"/>
      <c r="GB5" s="357"/>
      <c r="GC5" s="357"/>
      <c r="GD5" s="357"/>
      <c r="GE5" s="357"/>
      <c r="GF5" s="357"/>
      <c r="GG5" s="357"/>
      <c r="GH5" s="357"/>
      <c r="GI5" s="357"/>
      <c r="GJ5" s="357"/>
      <c r="GK5" s="357"/>
      <c r="GL5" s="357"/>
      <c r="GM5" s="357"/>
      <c r="GN5" s="357"/>
      <c r="GO5" s="357"/>
      <c r="GP5" s="357"/>
      <c r="GQ5" s="357"/>
      <c r="GR5" s="357"/>
      <c r="GS5" s="357"/>
      <c r="GT5" s="357"/>
      <c r="GU5" s="357"/>
      <c r="GV5" s="357"/>
      <c r="GW5" s="357"/>
      <c r="GX5" s="357"/>
      <c r="GY5" s="357"/>
      <c r="GZ5" s="357"/>
      <c r="HA5" s="357"/>
      <c r="HB5" s="357"/>
      <c r="HC5" s="357"/>
      <c r="HD5" s="357"/>
      <c r="HE5" s="357"/>
      <c r="HF5" s="357"/>
      <c r="HG5" s="357"/>
      <c r="HH5" s="357"/>
      <c r="HI5" s="357"/>
      <c r="HJ5" s="357"/>
      <c r="HK5" s="357"/>
      <c r="HL5" s="357"/>
      <c r="HM5" s="357"/>
      <c r="HN5" s="357"/>
      <c r="HO5" s="357"/>
      <c r="HP5" s="357"/>
      <c r="HQ5" s="357"/>
      <c r="HR5" s="357"/>
      <c r="HS5" s="357"/>
      <c r="HT5" s="357"/>
      <c r="HU5" s="357"/>
      <c r="HV5" s="357"/>
      <c r="HW5" s="357"/>
      <c r="HX5" s="357"/>
      <c r="HY5" s="357"/>
      <c r="HZ5" s="357"/>
      <c r="IA5" s="357"/>
      <c r="IB5" s="357"/>
      <c r="IC5" s="357"/>
      <c r="ID5" s="357"/>
      <c r="IE5" s="357"/>
      <c r="IF5" s="357"/>
      <c r="IG5" s="357"/>
      <c r="IH5" s="357"/>
      <c r="II5" s="357"/>
      <c r="IJ5" s="357"/>
      <c r="IK5" s="357"/>
      <c r="IL5" s="357"/>
      <c r="IM5" s="357"/>
      <c r="IN5" s="357"/>
      <c r="IO5" s="357"/>
      <c r="IP5" s="357"/>
      <c r="IQ5" s="357"/>
      <c r="IR5" s="357"/>
      <c r="IS5" s="357"/>
      <c r="IT5" s="357"/>
      <c r="IU5" s="357"/>
      <c r="IV5" s="357"/>
    </row>
    <row r="6" spans="1:256" ht="21.75">
      <c r="A6" s="358" t="s">
        <v>24</v>
      </c>
      <c r="B6" s="358" t="s">
        <v>25</v>
      </c>
      <c r="C6" s="358" t="s">
        <v>26</v>
      </c>
      <c r="D6" s="358" t="s">
        <v>27</v>
      </c>
      <c r="E6" s="358" t="s">
        <v>28</v>
      </c>
      <c r="F6" s="358" t="s">
        <v>301</v>
      </c>
      <c r="G6" s="358" t="s">
        <v>30</v>
      </c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359"/>
      <c r="CP6" s="359"/>
      <c r="CQ6" s="359"/>
      <c r="CR6" s="359"/>
      <c r="CS6" s="359"/>
      <c r="CT6" s="359"/>
      <c r="CU6" s="359"/>
      <c r="CV6" s="359"/>
      <c r="CW6" s="359"/>
      <c r="CX6" s="359"/>
      <c r="CY6" s="359"/>
      <c r="CZ6" s="359"/>
      <c r="DA6" s="359"/>
      <c r="DB6" s="359"/>
      <c r="DC6" s="359"/>
      <c r="DD6" s="359"/>
      <c r="DE6" s="359"/>
      <c r="DF6" s="359"/>
      <c r="DG6" s="359"/>
      <c r="DH6" s="359"/>
      <c r="DI6" s="359"/>
      <c r="DJ6" s="359"/>
      <c r="DK6" s="359"/>
      <c r="DL6" s="359"/>
      <c r="DM6" s="359"/>
      <c r="DN6" s="359"/>
      <c r="DO6" s="359"/>
      <c r="DP6" s="359"/>
      <c r="DQ6" s="359"/>
      <c r="DR6" s="359"/>
      <c r="DS6" s="359"/>
      <c r="DT6" s="359"/>
      <c r="DU6" s="359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359"/>
      <c r="EK6" s="359"/>
      <c r="EL6" s="359"/>
      <c r="EM6" s="359"/>
      <c r="EN6" s="359"/>
      <c r="EO6" s="359"/>
      <c r="EP6" s="359"/>
      <c r="EQ6" s="359"/>
      <c r="ER6" s="359"/>
      <c r="ES6" s="359"/>
      <c r="ET6" s="359"/>
      <c r="EU6" s="359"/>
      <c r="EV6" s="359"/>
      <c r="EW6" s="359"/>
      <c r="EX6" s="359"/>
      <c r="EY6" s="359"/>
      <c r="EZ6" s="359"/>
      <c r="FA6" s="359"/>
      <c r="FB6" s="359"/>
      <c r="FC6" s="359"/>
      <c r="FD6" s="359"/>
      <c r="FE6" s="359"/>
      <c r="FF6" s="359"/>
      <c r="FG6" s="359"/>
      <c r="FH6" s="359"/>
      <c r="FI6" s="359"/>
      <c r="FJ6" s="359"/>
      <c r="FK6" s="359"/>
      <c r="FL6" s="359"/>
      <c r="FM6" s="359"/>
      <c r="FN6" s="359"/>
      <c r="FO6" s="359"/>
      <c r="FP6" s="359"/>
      <c r="FQ6" s="359"/>
      <c r="FR6" s="359"/>
      <c r="FS6" s="359"/>
      <c r="FT6" s="359"/>
      <c r="FU6" s="359"/>
      <c r="FV6" s="359"/>
      <c r="FW6" s="359"/>
      <c r="FX6" s="359"/>
      <c r="FY6" s="359"/>
      <c r="FZ6" s="359"/>
      <c r="GA6" s="359"/>
      <c r="GB6" s="359"/>
      <c r="GC6" s="359"/>
      <c r="GD6" s="359"/>
      <c r="GE6" s="359"/>
      <c r="GF6" s="359"/>
      <c r="GG6" s="359"/>
      <c r="GH6" s="359"/>
      <c r="GI6" s="359"/>
      <c r="GJ6" s="359"/>
      <c r="GK6" s="359"/>
      <c r="GL6" s="359"/>
      <c r="GM6" s="359"/>
      <c r="GN6" s="359"/>
      <c r="GO6" s="359"/>
      <c r="GP6" s="359"/>
      <c r="GQ6" s="359"/>
      <c r="GR6" s="359"/>
      <c r="GS6" s="359"/>
      <c r="GT6" s="359"/>
      <c r="GU6" s="359"/>
      <c r="GV6" s="359"/>
      <c r="GW6" s="359"/>
      <c r="GX6" s="359"/>
      <c r="GY6" s="359"/>
      <c r="GZ6" s="359"/>
      <c r="HA6" s="359"/>
      <c r="HB6" s="359"/>
      <c r="HC6" s="359"/>
      <c r="HD6" s="359"/>
      <c r="HE6" s="359"/>
      <c r="HF6" s="359"/>
      <c r="HG6" s="359"/>
      <c r="HH6" s="359"/>
      <c r="HI6" s="359"/>
      <c r="HJ6" s="359"/>
      <c r="HK6" s="359"/>
      <c r="HL6" s="359"/>
      <c r="HM6" s="359"/>
      <c r="HN6" s="359"/>
      <c r="HO6" s="359"/>
      <c r="HP6" s="359"/>
      <c r="HQ6" s="359"/>
      <c r="HR6" s="359"/>
      <c r="HS6" s="359"/>
      <c r="HT6" s="359"/>
      <c r="HU6" s="359"/>
      <c r="HV6" s="359"/>
      <c r="HW6" s="359"/>
      <c r="HX6" s="359"/>
      <c r="HY6" s="359"/>
      <c r="HZ6" s="359"/>
      <c r="IA6" s="359"/>
      <c r="IB6" s="359"/>
      <c r="IC6" s="359"/>
      <c r="ID6" s="359"/>
      <c r="IE6" s="359"/>
      <c r="IF6" s="359"/>
      <c r="IG6" s="359"/>
      <c r="IH6" s="359"/>
      <c r="II6" s="359"/>
      <c r="IJ6" s="359"/>
      <c r="IK6" s="359"/>
      <c r="IL6" s="359"/>
      <c r="IM6" s="359"/>
      <c r="IN6" s="359"/>
      <c r="IO6" s="359"/>
      <c r="IP6" s="359"/>
      <c r="IQ6" s="359"/>
      <c r="IR6" s="359"/>
      <c r="IS6" s="359"/>
      <c r="IT6" s="359"/>
      <c r="IU6" s="359"/>
      <c r="IV6" s="359"/>
    </row>
    <row r="7" spans="1:256" ht="130.5">
      <c r="A7" s="360">
        <v>1</v>
      </c>
      <c r="B7" s="70" t="s">
        <v>87</v>
      </c>
      <c r="C7" s="269"/>
      <c r="D7" s="269"/>
      <c r="E7" s="269"/>
      <c r="F7" s="262">
        <f>SUM(C7:E7)</f>
        <v>0</v>
      </c>
      <c r="G7" s="361" t="s">
        <v>302</v>
      </c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362"/>
      <c r="FG7" s="362"/>
      <c r="FH7" s="362"/>
      <c r="FI7" s="362"/>
      <c r="FJ7" s="362"/>
      <c r="FK7" s="362"/>
      <c r="FL7" s="362"/>
      <c r="FM7" s="362"/>
      <c r="FN7" s="362"/>
      <c r="FO7" s="362"/>
      <c r="FP7" s="362"/>
      <c r="FQ7" s="362"/>
      <c r="FR7" s="362"/>
      <c r="FS7" s="362"/>
      <c r="FT7" s="362"/>
      <c r="FU7" s="362"/>
      <c r="FV7" s="362"/>
      <c r="FW7" s="362"/>
      <c r="FX7" s="362"/>
      <c r="FY7" s="362"/>
      <c r="FZ7" s="362"/>
      <c r="GA7" s="362"/>
      <c r="GB7" s="362"/>
      <c r="GC7" s="362"/>
      <c r="GD7" s="362"/>
      <c r="GE7" s="362"/>
      <c r="GF7" s="362"/>
      <c r="GG7" s="362"/>
      <c r="GH7" s="362"/>
      <c r="GI7" s="362"/>
      <c r="GJ7" s="362"/>
      <c r="GK7" s="362"/>
      <c r="GL7" s="362"/>
      <c r="GM7" s="362"/>
      <c r="GN7" s="362"/>
      <c r="GO7" s="362"/>
      <c r="GP7" s="362"/>
      <c r="GQ7" s="362"/>
      <c r="GR7" s="362"/>
      <c r="GS7" s="362"/>
      <c r="GT7" s="362"/>
      <c r="GU7" s="362"/>
      <c r="GV7" s="362"/>
      <c r="GW7" s="362"/>
      <c r="GX7" s="362"/>
      <c r="GY7" s="362"/>
      <c r="GZ7" s="362"/>
      <c r="HA7" s="362"/>
      <c r="HB7" s="362"/>
      <c r="HC7" s="362"/>
      <c r="HD7" s="362"/>
      <c r="HE7" s="362"/>
      <c r="HF7" s="362"/>
      <c r="HG7" s="362"/>
      <c r="HH7" s="362"/>
      <c r="HI7" s="362"/>
      <c r="HJ7" s="362"/>
      <c r="HK7" s="362"/>
      <c r="HL7" s="362"/>
      <c r="HM7" s="362"/>
      <c r="HN7" s="362"/>
      <c r="HO7" s="362"/>
      <c r="HP7" s="362"/>
      <c r="HQ7" s="362"/>
      <c r="HR7" s="362"/>
      <c r="HS7" s="362"/>
      <c r="HT7" s="362"/>
      <c r="HU7" s="362"/>
      <c r="HV7" s="362"/>
      <c r="HW7" s="362"/>
      <c r="HX7" s="362"/>
      <c r="HY7" s="362"/>
      <c r="HZ7" s="362"/>
      <c r="IA7" s="362"/>
      <c r="IB7" s="362"/>
      <c r="IC7" s="362"/>
      <c r="ID7" s="362"/>
      <c r="IE7" s="362"/>
      <c r="IF7" s="362"/>
      <c r="IG7" s="362"/>
      <c r="IH7" s="362"/>
      <c r="II7" s="362"/>
      <c r="IJ7" s="362"/>
      <c r="IK7" s="362"/>
      <c r="IL7" s="362"/>
      <c r="IM7" s="362"/>
      <c r="IN7" s="362"/>
      <c r="IO7" s="362"/>
      <c r="IP7" s="362"/>
      <c r="IQ7" s="362"/>
      <c r="IR7" s="362"/>
      <c r="IS7" s="362"/>
      <c r="IT7" s="362"/>
      <c r="IU7" s="362"/>
      <c r="IV7" s="362"/>
    </row>
    <row r="8" spans="1:256" ht="130.5">
      <c r="A8" s="360">
        <v>2</v>
      </c>
      <c r="B8" s="70" t="s">
        <v>88</v>
      </c>
      <c r="C8" s="269"/>
      <c r="D8" s="269"/>
      <c r="E8" s="269"/>
      <c r="F8" s="262">
        <f aca="true" t="shared" si="0" ref="F8:F23">SUM(C8:E8)</f>
        <v>0</v>
      </c>
      <c r="G8" s="361" t="s">
        <v>303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2"/>
      <c r="DT8" s="362"/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2"/>
      <c r="EP8" s="362"/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362"/>
      <c r="FG8" s="362"/>
      <c r="FH8" s="362"/>
      <c r="FI8" s="362"/>
      <c r="FJ8" s="362"/>
      <c r="FK8" s="362"/>
      <c r="FL8" s="362"/>
      <c r="FM8" s="362"/>
      <c r="FN8" s="362"/>
      <c r="FO8" s="362"/>
      <c r="FP8" s="362"/>
      <c r="FQ8" s="362"/>
      <c r="FR8" s="362"/>
      <c r="FS8" s="362"/>
      <c r="FT8" s="362"/>
      <c r="FU8" s="362"/>
      <c r="FV8" s="362"/>
      <c r="FW8" s="362"/>
      <c r="FX8" s="362"/>
      <c r="FY8" s="362"/>
      <c r="FZ8" s="362"/>
      <c r="GA8" s="362"/>
      <c r="GB8" s="362"/>
      <c r="GC8" s="362"/>
      <c r="GD8" s="362"/>
      <c r="GE8" s="362"/>
      <c r="GF8" s="362"/>
      <c r="GG8" s="362"/>
      <c r="GH8" s="362"/>
      <c r="GI8" s="362"/>
      <c r="GJ8" s="362"/>
      <c r="GK8" s="362"/>
      <c r="GL8" s="362"/>
      <c r="GM8" s="362"/>
      <c r="GN8" s="362"/>
      <c r="GO8" s="362"/>
      <c r="GP8" s="362"/>
      <c r="GQ8" s="362"/>
      <c r="GR8" s="362"/>
      <c r="GS8" s="362"/>
      <c r="GT8" s="362"/>
      <c r="GU8" s="362"/>
      <c r="GV8" s="362"/>
      <c r="GW8" s="362"/>
      <c r="GX8" s="362"/>
      <c r="GY8" s="362"/>
      <c r="GZ8" s="362"/>
      <c r="HA8" s="362"/>
      <c r="HB8" s="362"/>
      <c r="HC8" s="362"/>
      <c r="HD8" s="362"/>
      <c r="HE8" s="362"/>
      <c r="HF8" s="362"/>
      <c r="HG8" s="362"/>
      <c r="HH8" s="362"/>
      <c r="HI8" s="362"/>
      <c r="HJ8" s="362"/>
      <c r="HK8" s="362"/>
      <c r="HL8" s="362"/>
      <c r="HM8" s="362"/>
      <c r="HN8" s="362"/>
      <c r="HO8" s="362"/>
      <c r="HP8" s="362"/>
      <c r="HQ8" s="362"/>
      <c r="HR8" s="362"/>
      <c r="HS8" s="362"/>
      <c r="HT8" s="362"/>
      <c r="HU8" s="362"/>
      <c r="HV8" s="362"/>
      <c r="HW8" s="362"/>
      <c r="HX8" s="362"/>
      <c r="HY8" s="362"/>
      <c r="HZ8" s="362"/>
      <c r="IA8" s="362"/>
      <c r="IB8" s="362"/>
      <c r="IC8" s="362"/>
      <c r="ID8" s="362"/>
      <c r="IE8" s="362"/>
      <c r="IF8" s="362"/>
      <c r="IG8" s="362"/>
      <c r="IH8" s="362"/>
      <c r="II8" s="362"/>
      <c r="IJ8" s="362"/>
      <c r="IK8" s="362"/>
      <c r="IL8" s="362"/>
      <c r="IM8" s="362"/>
      <c r="IN8" s="362"/>
      <c r="IO8" s="362"/>
      <c r="IP8" s="362"/>
      <c r="IQ8" s="362"/>
      <c r="IR8" s="362"/>
      <c r="IS8" s="362"/>
      <c r="IT8" s="362"/>
      <c r="IU8" s="362"/>
      <c r="IV8" s="362"/>
    </row>
    <row r="9" spans="1:256" ht="130.5">
      <c r="A9" s="360">
        <v>3</v>
      </c>
      <c r="B9" s="70" t="s">
        <v>86</v>
      </c>
      <c r="C9" s="269"/>
      <c r="D9" s="269"/>
      <c r="E9" s="269"/>
      <c r="F9" s="262">
        <f t="shared" si="0"/>
        <v>0</v>
      </c>
      <c r="G9" s="361" t="s">
        <v>304</v>
      </c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2"/>
      <c r="DW9" s="362"/>
      <c r="DX9" s="362"/>
      <c r="DY9" s="362"/>
      <c r="DZ9" s="362"/>
      <c r="EA9" s="362"/>
      <c r="EB9" s="362"/>
      <c r="EC9" s="362"/>
      <c r="ED9" s="362"/>
      <c r="EE9" s="362"/>
      <c r="EF9" s="362"/>
      <c r="EG9" s="362"/>
      <c r="EH9" s="362"/>
      <c r="EI9" s="362"/>
      <c r="EJ9" s="362"/>
      <c r="EK9" s="362"/>
      <c r="EL9" s="362"/>
      <c r="EM9" s="362"/>
      <c r="EN9" s="362"/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2"/>
      <c r="FH9" s="362"/>
      <c r="FI9" s="362"/>
      <c r="FJ9" s="362"/>
      <c r="FK9" s="362"/>
      <c r="FL9" s="362"/>
      <c r="FM9" s="362"/>
      <c r="FN9" s="362"/>
      <c r="FO9" s="362"/>
      <c r="FP9" s="362"/>
      <c r="FQ9" s="362"/>
      <c r="FR9" s="362"/>
      <c r="FS9" s="362"/>
      <c r="FT9" s="362"/>
      <c r="FU9" s="362"/>
      <c r="FV9" s="362"/>
      <c r="FW9" s="362"/>
      <c r="FX9" s="362"/>
      <c r="FY9" s="362"/>
      <c r="FZ9" s="362"/>
      <c r="GA9" s="362"/>
      <c r="GB9" s="362"/>
      <c r="GC9" s="362"/>
      <c r="GD9" s="362"/>
      <c r="GE9" s="362"/>
      <c r="GF9" s="362"/>
      <c r="GG9" s="362"/>
      <c r="GH9" s="362"/>
      <c r="GI9" s="362"/>
      <c r="GJ9" s="362"/>
      <c r="GK9" s="362"/>
      <c r="GL9" s="362"/>
      <c r="GM9" s="362"/>
      <c r="GN9" s="362"/>
      <c r="GO9" s="362"/>
      <c r="GP9" s="362"/>
      <c r="GQ9" s="362"/>
      <c r="GR9" s="362"/>
      <c r="GS9" s="362"/>
      <c r="GT9" s="362"/>
      <c r="GU9" s="362"/>
      <c r="GV9" s="362"/>
      <c r="GW9" s="362"/>
      <c r="GX9" s="362"/>
      <c r="GY9" s="362"/>
      <c r="GZ9" s="362"/>
      <c r="HA9" s="362"/>
      <c r="HB9" s="362"/>
      <c r="HC9" s="362"/>
      <c r="HD9" s="362"/>
      <c r="HE9" s="362"/>
      <c r="HF9" s="362"/>
      <c r="HG9" s="362"/>
      <c r="HH9" s="362"/>
      <c r="HI9" s="362"/>
      <c r="HJ9" s="362"/>
      <c r="HK9" s="362"/>
      <c r="HL9" s="362"/>
      <c r="HM9" s="362"/>
      <c r="HN9" s="362"/>
      <c r="HO9" s="362"/>
      <c r="HP9" s="362"/>
      <c r="HQ9" s="362"/>
      <c r="HR9" s="362"/>
      <c r="HS9" s="362"/>
      <c r="HT9" s="362"/>
      <c r="HU9" s="362"/>
      <c r="HV9" s="362"/>
      <c r="HW9" s="362"/>
      <c r="HX9" s="362"/>
      <c r="HY9" s="362"/>
      <c r="HZ9" s="362"/>
      <c r="IA9" s="362"/>
      <c r="IB9" s="362"/>
      <c r="IC9" s="362"/>
      <c r="ID9" s="362"/>
      <c r="IE9" s="362"/>
      <c r="IF9" s="362"/>
      <c r="IG9" s="362"/>
      <c r="IH9" s="362"/>
      <c r="II9" s="362"/>
      <c r="IJ9" s="362"/>
      <c r="IK9" s="362"/>
      <c r="IL9" s="362"/>
      <c r="IM9" s="362"/>
      <c r="IN9" s="362"/>
      <c r="IO9" s="362"/>
      <c r="IP9" s="362"/>
      <c r="IQ9" s="362"/>
      <c r="IR9" s="362"/>
      <c r="IS9" s="362"/>
      <c r="IT9" s="362"/>
      <c r="IU9" s="362"/>
      <c r="IV9" s="362"/>
    </row>
    <row r="10" spans="1:256" ht="130.5">
      <c r="A10" s="360">
        <v>4</v>
      </c>
      <c r="B10" s="70" t="s">
        <v>85</v>
      </c>
      <c r="C10" s="269"/>
      <c r="D10" s="269"/>
      <c r="E10" s="269"/>
      <c r="F10" s="262">
        <f t="shared" si="0"/>
        <v>0</v>
      </c>
      <c r="G10" s="361" t="s">
        <v>305</v>
      </c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3"/>
      <c r="DV10" s="363"/>
      <c r="DW10" s="363"/>
      <c r="DX10" s="363"/>
      <c r="DY10" s="363"/>
      <c r="DZ10" s="363"/>
      <c r="EA10" s="363"/>
      <c r="EB10" s="363"/>
      <c r="EC10" s="363"/>
      <c r="ED10" s="363"/>
      <c r="EE10" s="363"/>
      <c r="EF10" s="363"/>
      <c r="EG10" s="363"/>
      <c r="EH10" s="363"/>
      <c r="EI10" s="363"/>
      <c r="EJ10" s="363"/>
      <c r="EK10" s="363"/>
      <c r="EL10" s="363"/>
      <c r="EM10" s="363"/>
      <c r="EN10" s="363"/>
      <c r="EO10" s="363"/>
      <c r="EP10" s="363"/>
      <c r="EQ10" s="363"/>
      <c r="ER10" s="363"/>
      <c r="ES10" s="363"/>
      <c r="ET10" s="363"/>
      <c r="EU10" s="363"/>
      <c r="EV10" s="363"/>
      <c r="EW10" s="363"/>
      <c r="EX10" s="363"/>
      <c r="EY10" s="363"/>
      <c r="EZ10" s="363"/>
      <c r="FA10" s="363"/>
      <c r="FB10" s="363"/>
      <c r="FC10" s="363"/>
      <c r="FD10" s="363"/>
      <c r="FE10" s="363"/>
      <c r="FF10" s="363"/>
      <c r="FG10" s="363"/>
      <c r="FH10" s="363"/>
      <c r="FI10" s="363"/>
      <c r="FJ10" s="363"/>
      <c r="FK10" s="363"/>
      <c r="FL10" s="363"/>
      <c r="FM10" s="363"/>
      <c r="FN10" s="363"/>
      <c r="FO10" s="363"/>
      <c r="FP10" s="363"/>
      <c r="FQ10" s="363"/>
      <c r="FR10" s="363"/>
      <c r="FS10" s="363"/>
      <c r="FT10" s="363"/>
      <c r="FU10" s="363"/>
      <c r="FV10" s="363"/>
      <c r="FW10" s="363"/>
      <c r="FX10" s="363"/>
      <c r="FY10" s="363"/>
      <c r="FZ10" s="363"/>
      <c r="GA10" s="363"/>
      <c r="GB10" s="363"/>
      <c r="GC10" s="363"/>
      <c r="GD10" s="363"/>
      <c r="GE10" s="363"/>
      <c r="GF10" s="363"/>
      <c r="GG10" s="363"/>
      <c r="GH10" s="363"/>
      <c r="GI10" s="363"/>
      <c r="GJ10" s="363"/>
      <c r="GK10" s="363"/>
      <c r="GL10" s="363"/>
      <c r="GM10" s="363"/>
      <c r="GN10" s="363"/>
      <c r="GO10" s="363"/>
      <c r="GP10" s="363"/>
      <c r="GQ10" s="363"/>
      <c r="GR10" s="363"/>
      <c r="GS10" s="363"/>
      <c r="GT10" s="363"/>
      <c r="GU10" s="363"/>
      <c r="GV10" s="363"/>
      <c r="GW10" s="363"/>
      <c r="GX10" s="363"/>
      <c r="GY10" s="363"/>
      <c r="GZ10" s="363"/>
      <c r="HA10" s="363"/>
      <c r="HB10" s="363"/>
      <c r="HC10" s="363"/>
      <c r="HD10" s="363"/>
      <c r="HE10" s="363"/>
      <c r="HF10" s="363"/>
      <c r="HG10" s="363"/>
      <c r="HH10" s="363"/>
      <c r="HI10" s="363"/>
      <c r="HJ10" s="363"/>
      <c r="HK10" s="363"/>
      <c r="HL10" s="363"/>
      <c r="HM10" s="363"/>
      <c r="HN10" s="363"/>
      <c r="HO10" s="363"/>
      <c r="HP10" s="363"/>
      <c r="HQ10" s="363"/>
      <c r="HR10" s="363"/>
      <c r="HS10" s="363"/>
      <c r="HT10" s="363"/>
      <c r="HU10" s="363"/>
      <c r="HV10" s="363"/>
      <c r="HW10" s="363"/>
      <c r="HX10" s="363"/>
      <c r="HY10" s="363"/>
      <c r="HZ10" s="363"/>
      <c r="IA10" s="363"/>
      <c r="IB10" s="363"/>
      <c r="IC10" s="363"/>
      <c r="ID10" s="363"/>
      <c r="IE10" s="363"/>
      <c r="IF10" s="363"/>
      <c r="IG10" s="363"/>
      <c r="IH10" s="363"/>
      <c r="II10" s="363"/>
      <c r="IJ10" s="363"/>
      <c r="IK10" s="363"/>
      <c r="IL10" s="363"/>
      <c r="IM10" s="363"/>
      <c r="IN10" s="363"/>
      <c r="IO10" s="363"/>
      <c r="IP10" s="363"/>
      <c r="IQ10" s="363"/>
      <c r="IR10" s="363"/>
      <c r="IS10" s="363"/>
      <c r="IT10" s="363"/>
      <c r="IU10" s="363"/>
      <c r="IV10" s="363"/>
    </row>
    <row r="11" spans="1:256" ht="152.25">
      <c r="A11" s="360">
        <v>5</v>
      </c>
      <c r="B11" s="70" t="s">
        <v>208</v>
      </c>
      <c r="C11" s="269"/>
      <c r="D11" s="269"/>
      <c r="E11" s="269"/>
      <c r="F11" s="262">
        <f>+D11</f>
        <v>0</v>
      </c>
      <c r="G11" s="361" t="s">
        <v>306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  <c r="IM11" s="362"/>
      <c r="IN11" s="362"/>
      <c r="IO11" s="362"/>
      <c r="IP11" s="362"/>
      <c r="IQ11" s="362"/>
      <c r="IR11" s="362"/>
      <c r="IS11" s="362"/>
      <c r="IT11" s="362"/>
      <c r="IU11" s="362"/>
      <c r="IV11" s="362"/>
    </row>
    <row r="12" spans="1:256" ht="130.5">
      <c r="A12" s="360">
        <v>6</v>
      </c>
      <c r="B12" s="70" t="s">
        <v>84</v>
      </c>
      <c r="C12" s="269"/>
      <c r="D12" s="269"/>
      <c r="E12" s="269"/>
      <c r="F12" s="262">
        <f t="shared" si="0"/>
        <v>0</v>
      </c>
      <c r="G12" s="361" t="s">
        <v>307</v>
      </c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362"/>
      <c r="EA12" s="362"/>
      <c r="EB12" s="362"/>
      <c r="EC12" s="362"/>
      <c r="ED12" s="362"/>
      <c r="EE12" s="362"/>
      <c r="EF12" s="362"/>
      <c r="EG12" s="362"/>
      <c r="EH12" s="362"/>
      <c r="EI12" s="362"/>
      <c r="EJ12" s="362"/>
      <c r="EK12" s="362"/>
      <c r="EL12" s="362"/>
      <c r="EM12" s="362"/>
      <c r="EN12" s="362"/>
      <c r="EO12" s="362"/>
      <c r="EP12" s="362"/>
      <c r="EQ12" s="362"/>
      <c r="ER12" s="362"/>
      <c r="ES12" s="362"/>
      <c r="ET12" s="362"/>
      <c r="EU12" s="362"/>
      <c r="EV12" s="362"/>
      <c r="EW12" s="362"/>
      <c r="EX12" s="362"/>
      <c r="EY12" s="362"/>
      <c r="EZ12" s="362"/>
      <c r="FA12" s="362"/>
      <c r="FB12" s="362"/>
      <c r="FC12" s="362"/>
      <c r="FD12" s="362"/>
      <c r="FE12" s="362"/>
      <c r="FF12" s="362"/>
      <c r="FG12" s="362"/>
      <c r="FH12" s="362"/>
      <c r="FI12" s="362"/>
      <c r="FJ12" s="362"/>
      <c r="FK12" s="362"/>
      <c r="FL12" s="362"/>
      <c r="FM12" s="362"/>
      <c r="FN12" s="362"/>
      <c r="FO12" s="362"/>
      <c r="FP12" s="362"/>
      <c r="FQ12" s="362"/>
      <c r="FR12" s="362"/>
      <c r="FS12" s="362"/>
      <c r="FT12" s="362"/>
      <c r="FU12" s="362"/>
      <c r="FV12" s="362"/>
      <c r="FW12" s="362"/>
      <c r="FX12" s="362"/>
      <c r="FY12" s="362"/>
      <c r="FZ12" s="362"/>
      <c r="GA12" s="362"/>
      <c r="GB12" s="362"/>
      <c r="GC12" s="362"/>
      <c r="GD12" s="362"/>
      <c r="GE12" s="362"/>
      <c r="GF12" s="362"/>
      <c r="GG12" s="362"/>
      <c r="GH12" s="362"/>
      <c r="GI12" s="362"/>
      <c r="GJ12" s="362"/>
      <c r="GK12" s="362"/>
      <c r="GL12" s="362"/>
      <c r="GM12" s="362"/>
      <c r="GN12" s="362"/>
      <c r="GO12" s="362"/>
      <c r="GP12" s="362"/>
      <c r="GQ12" s="362"/>
      <c r="GR12" s="362"/>
      <c r="GS12" s="362"/>
      <c r="GT12" s="362"/>
      <c r="GU12" s="362"/>
      <c r="GV12" s="362"/>
      <c r="GW12" s="362"/>
      <c r="GX12" s="362"/>
      <c r="GY12" s="362"/>
      <c r="GZ12" s="362"/>
      <c r="HA12" s="362"/>
      <c r="HB12" s="362"/>
      <c r="HC12" s="362"/>
      <c r="HD12" s="362"/>
      <c r="HE12" s="362"/>
      <c r="HF12" s="362"/>
      <c r="HG12" s="362"/>
      <c r="HH12" s="362"/>
      <c r="HI12" s="362"/>
      <c r="HJ12" s="362"/>
      <c r="HK12" s="362"/>
      <c r="HL12" s="362"/>
      <c r="HM12" s="362"/>
      <c r="HN12" s="362"/>
      <c r="HO12" s="362"/>
      <c r="HP12" s="362"/>
      <c r="HQ12" s="362"/>
      <c r="HR12" s="362"/>
      <c r="HS12" s="362"/>
      <c r="HT12" s="362"/>
      <c r="HU12" s="362"/>
      <c r="HV12" s="362"/>
      <c r="HW12" s="362"/>
      <c r="HX12" s="362"/>
      <c r="HY12" s="362"/>
      <c r="HZ12" s="362"/>
      <c r="IA12" s="362"/>
      <c r="IB12" s="362"/>
      <c r="IC12" s="362"/>
      <c r="ID12" s="362"/>
      <c r="IE12" s="362"/>
      <c r="IF12" s="362"/>
      <c r="IG12" s="362"/>
      <c r="IH12" s="362"/>
      <c r="II12" s="362"/>
      <c r="IJ12" s="362"/>
      <c r="IK12" s="362"/>
      <c r="IL12" s="362"/>
      <c r="IM12" s="362"/>
      <c r="IN12" s="362"/>
      <c r="IO12" s="362"/>
      <c r="IP12" s="362"/>
      <c r="IQ12" s="362"/>
      <c r="IR12" s="362"/>
      <c r="IS12" s="362"/>
      <c r="IT12" s="362"/>
      <c r="IU12" s="362"/>
      <c r="IV12" s="362"/>
    </row>
    <row r="13" spans="1:256" ht="65.25">
      <c r="A13" s="360">
        <v>7</v>
      </c>
      <c r="B13" s="70" t="s">
        <v>82</v>
      </c>
      <c r="C13" s="269"/>
      <c r="D13" s="269"/>
      <c r="E13" s="269"/>
      <c r="F13" s="262">
        <f t="shared" si="0"/>
        <v>0</v>
      </c>
      <c r="G13" s="361" t="s">
        <v>308</v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2"/>
      <c r="DG13" s="362"/>
      <c r="DH13" s="362"/>
      <c r="DI13" s="362"/>
      <c r="DJ13" s="362"/>
      <c r="DK13" s="362"/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362"/>
      <c r="EA13" s="362"/>
      <c r="EB13" s="362"/>
      <c r="EC13" s="362"/>
      <c r="ED13" s="362"/>
      <c r="EE13" s="362"/>
      <c r="EF13" s="362"/>
      <c r="EG13" s="362"/>
      <c r="EH13" s="362"/>
      <c r="EI13" s="362"/>
      <c r="EJ13" s="362"/>
      <c r="EK13" s="362"/>
      <c r="EL13" s="362"/>
      <c r="EM13" s="362"/>
      <c r="EN13" s="362"/>
      <c r="EO13" s="362"/>
      <c r="EP13" s="362"/>
      <c r="EQ13" s="362"/>
      <c r="ER13" s="362"/>
      <c r="ES13" s="362"/>
      <c r="ET13" s="362"/>
      <c r="EU13" s="362"/>
      <c r="EV13" s="362"/>
      <c r="EW13" s="362"/>
      <c r="EX13" s="362"/>
      <c r="EY13" s="362"/>
      <c r="EZ13" s="362"/>
      <c r="FA13" s="362"/>
      <c r="FB13" s="362"/>
      <c r="FC13" s="362"/>
      <c r="FD13" s="362"/>
      <c r="FE13" s="362"/>
      <c r="FF13" s="362"/>
      <c r="FG13" s="362"/>
      <c r="FH13" s="362"/>
      <c r="FI13" s="362"/>
      <c r="FJ13" s="362"/>
      <c r="FK13" s="362"/>
      <c r="FL13" s="362"/>
      <c r="FM13" s="362"/>
      <c r="FN13" s="362"/>
      <c r="FO13" s="362"/>
      <c r="FP13" s="362"/>
      <c r="FQ13" s="362"/>
      <c r="FR13" s="362"/>
      <c r="FS13" s="362"/>
      <c r="FT13" s="362"/>
      <c r="FU13" s="362"/>
      <c r="FV13" s="362"/>
      <c r="FW13" s="362"/>
      <c r="FX13" s="362"/>
      <c r="FY13" s="362"/>
      <c r="FZ13" s="362"/>
      <c r="GA13" s="362"/>
      <c r="GB13" s="362"/>
      <c r="GC13" s="362"/>
      <c r="GD13" s="362"/>
      <c r="GE13" s="362"/>
      <c r="GF13" s="362"/>
      <c r="GG13" s="362"/>
      <c r="GH13" s="362"/>
      <c r="GI13" s="362"/>
      <c r="GJ13" s="362"/>
      <c r="GK13" s="362"/>
      <c r="GL13" s="362"/>
      <c r="GM13" s="362"/>
      <c r="GN13" s="362"/>
      <c r="GO13" s="362"/>
      <c r="GP13" s="362"/>
      <c r="GQ13" s="362"/>
      <c r="GR13" s="362"/>
      <c r="GS13" s="362"/>
      <c r="GT13" s="362"/>
      <c r="GU13" s="362"/>
      <c r="GV13" s="362"/>
      <c r="GW13" s="362"/>
      <c r="GX13" s="362"/>
      <c r="GY13" s="362"/>
      <c r="GZ13" s="362"/>
      <c r="HA13" s="362"/>
      <c r="HB13" s="362"/>
      <c r="HC13" s="362"/>
      <c r="HD13" s="362"/>
      <c r="HE13" s="362"/>
      <c r="HF13" s="362"/>
      <c r="HG13" s="362"/>
      <c r="HH13" s="362"/>
      <c r="HI13" s="362"/>
      <c r="HJ13" s="362"/>
      <c r="HK13" s="362"/>
      <c r="HL13" s="362"/>
      <c r="HM13" s="362"/>
      <c r="HN13" s="362"/>
      <c r="HO13" s="362"/>
      <c r="HP13" s="362"/>
      <c r="HQ13" s="362"/>
      <c r="HR13" s="362"/>
      <c r="HS13" s="362"/>
      <c r="HT13" s="362"/>
      <c r="HU13" s="362"/>
      <c r="HV13" s="362"/>
      <c r="HW13" s="362"/>
      <c r="HX13" s="362"/>
      <c r="HY13" s="362"/>
      <c r="HZ13" s="362"/>
      <c r="IA13" s="362"/>
      <c r="IB13" s="362"/>
      <c r="IC13" s="362"/>
      <c r="ID13" s="362"/>
      <c r="IE13" s="362"/>
      <c r="IF13" s="362"/>
      <c r="IG13" s="362"/>
      <c r="IH13" s="362"/>
      <c r="II13" s="362"/>
      <c r="IJ13" s="362"/>
      <c r="IK13" s="362"/>
      <c r="IL13" s="362"/>
      <c r="IM13" s="362"/>
      <c r="IN13" s="362"/>
      <c r="IO13" s="362"/>
      <c r="IP13" s="362"/>
      <c r="IQ13" s="362"/>
      <c r="IR13" s="362"/>
      <c r="IS13" s="362"/>
      <c r="IT13" s="362"/>
      <c r="IU13" s="362"/>
      <c r="IV13" s="362"/>
    </row>
    <row r="14" spans="1:256" ht="65.25">
      <c r="A14" s="360">
        <v>8</v>
      </c>
      <c r="B14" s="70" t="s">
        <v>309</v>
      </c>
      <c r="C14" s="269"/>
      <c r="D14" s="269"/>
      <c r="E14" s="269"/>
      <c r="F14" s="262">
        <f t="shared" si="0"/>
        <v>0</v>
      </c>
      <c r="G14" s="361" t="s">
        <v>310</v>
      </c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  <c r="BU14" s="362"/>
      <c r="BV14" s="362"/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  <c r="DJ14" s="362"/>
      <c r="DK14" s="362"/>
      <c r="DL14" s="362"/>
      <c r="DM14" s="362"/>
      <c r="DN14" s="362"/>
      <c r="DO14" s="362"/>
      <c r="DP14" s="362"/>
      <c r="DQ14" s="362"/>
      <c r="DR14" s="362"/>
      <c r="DS14" s="362"/>
      <c r="DT14" s="362"/>
      <c r="DU14" s="362"/>
      <c r="DV14" s="362"/>
      <c r="DW14" s="362"/>
      <c r="DX14" s="362"/>
      <c r="DY14" s="362"/>
      <c r="DZ14" s="362"/>
      <c r="EA14" s="362"/>
      <c r="EB14" s="362"/>
      <c r="EC14" s="362"/>
      <c r="ED14" s="362"/>
      <c r="EE14" s="362"/>
      <c r="EF14" s="362"/>
      <c r="EG14" s="362"/>
      <c r="EH14" s="362"/>
      <c r="EI14" s="362"/>
      <c r="EJ14" s="362"/>
      <c r="EK14" s="362"/>
      <c r="EL14" s="362"/>
      <c r="EM14" s="362"/>
      <c r="EN14" s="362"/>
      <c r="EO14" s="362"/>
      <c r="EP14" s="362"/>
      <c r="EQ14" s="362"/>
      <c r="ER14" s="362"/>
      <c r="ES14" s="362"/>
      <c r="ET14" s="362"/>
      <c r="EU14" s="362"/>
      <c r="EV14" s="362"/>
      <c r="EW14" s="362"/>
      <c r="EX14" s="362"/>
      <c r="EY14" s="362"/>
      <c r="EZ14" s="362"/>
      <c r="FA14" s="362"/>
      <c r="FB14" s="362"/>
      <c r="FC14" s="362"/>
      <c r="FD14" s="362"/>
      <c r="FE14" s="362"/>
      <c r="FF14" s="362"/>
      <c r="FG14" s="362"/>
      <c r="FH14" s="362"/>
      <c r="FI14" s="362"/>
      <c r="FJ14" s="362"/>
      <c r="FK14" s="362"/>
      <c r="FL14" s="362"/>
      <c r="FM14" s="362"/>
      <c r="FN14" s="362"/>
      <c r="FO14" s="362"/>
      <c r="FP14" s="362"/>
      <c r="FQ14" s="362"/>
      <c r="FR14" s="362"/>
      <c r="FS14" s="362"/>
      <c r="FT14" s="362"/>
      <c r="FU14" s="362"/>
      <c r="FV14" s="362"/>
      <c r="FW14" s="362"/>
      <c r="FX14" s="362"/>
      <c r="FY14" s="362"/>
      <c r="FZ14" s="362"/>
      <c r="GA14" s="362"/>
      <c r="GB14" s="362"/>
      <c r="GC14" s="362"/>
      <c r="GD14" s="362"/>
      <c r="GE14" s="362"/>
      <c r="GF14" s="362"/>
      <c r="GG14" s="362"/>
      <c r="GH14" s="362"/>
      <c r="GI14" s="362"/>
      <c r="GJ14" s="362"/>
      <c r="GK14" s="362"/>
      <c r="GL14" s="362"/>
      <c r="GM14" s="362"/>
      <c r="GN14" s="362"/>
      <c r="GO14" s="362"/>
      <c r="GP14" s="362"/>
      <c r="GQ14" s="362"/>
      <c r="GR14" s="362"/>
      <c r="GS14" s="362"/>
      <c r="GT14" s="362"/>
      <c r="GU14" s="362"/>
      <c r="GV14" s="362"/>
      <c r="GW14" s="362"/>
      <c r="GX14" s="362"/>
      <c r="GY14" s="362"/>
      <c r="GZ14" s="362"/>
      <c r="HA14" s="362"/>
      <c r="HB14" s="362"/>
      <c r="HC14" s="362"/>
      <c r="HD14" s="362"/>
      <c r="HE14" s="362"/>
      <c r="HF14" s="362"/>
      <c r="HG14" s="362"/>
      <c r="HH14" s="362"/>
      <c r="HI14" s="362"/>
      <c r="HJ14" s="362"/>
      <c r="HK14" s="362"/>
      <c r="HL14" s="362"/>
      <c r="HM14" s="362"/>
      <c r="HN14" s="362"/>
      <c r="HO14" s="362"/>
      <c r="HP14" s="362"/>
      <c r="HQ14" s="362"/>
      <c r="HR14" s="362"/>
      <c r="HS14" s="362"/>
      <c r="HT14" s="362"/>
      <c r="HU14" s="362"/>
      <c r="HV14" s="362"/>
      <c r="HW14" s="362"/>
      <c r="HX14" s="362"/>
      <c r="HY14" s="362"/>
      <c r="HZ14" s="362"/>
      <c r="IA14" s="362"/>
      <c r="IB14" s="362"/>
      <c r="IC14" s="362"/>
      <c r="ID14" s="362"/>
      <c r="IE14" s="362"/>
      <c r="IF14" s="362"/>
      <c r="IG14" s="362"/>
      <c r="IH14" s="362"/>
      <c r="II14" s="362"/>
      <c r="IJ14" s="362"/>
      <c r="IK14" s="362"/>
      <c r="IL14" s="362"/>
      <c r="IM14" s="362"/>
      <c r="IN14" s="362"/>
      <c r="IO14" s="362"/>
      <c r="IP14" s="362"/>
      <c r="IQ14" s="362"/>
      <c r="IR14" s="362"/>
      <c r="IS14" s="362"/>
      <c r="IT14" s="362"/>
      <c r="IU14" s="362"/>
      <c r="IV14" s="362"/>
    </row>
    <row r="15" spans="1:256" ht="65.25">
      <c r="A15" s="360">
        <v>9</v>
      </c>
      <c r="B15" s="70" t="s">
        <v>79</v>
      </c>
      <c r="C15" s="269"/>
      <c r="D15" s="269"/>
      <c r="E15" s="269"/>
      <c r="F15" s="262">
        <f t="shared" si="0"/>
        <v>0</v>
      </c>
      <c r="G15" s="361" t="s">
        <v>311</v>
      </c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CZ15" s="362"/>
      <c r="DA15" s="362"/>
      <c r="DB15" s="362"/>
      <c r="DC15" s="362"/>
      <c r="DD15" s="362"/>
      <c r="DE15" s="362"/>
      <c r="DF15" s="362"/>
      <c r="DG15" s="362"/>
      <c r="DH15" s="362"/>
      <c r="DI15" s="362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362"/>
      <c r="EA15" s="362"/>
      <c r="EB15" s="362"/>
      <c r="EC15" s="362"/>
      <c r="ED15" s="362"/>
      <c r="EE15" s="362"/>
      <c r="EF15" s="362"/>
      <c r="EG15" s="362"/>
      <c r="EH15" s="362"/>
      <c r="EI15" s="362"/>
      <c r="EJ15" s="362"/>
      <c r="EK15" s="362"/>
      <c r="EL15" s="362"/>
      <c r="EM15" s="362"/>
      <c r="EN15" s="362"/>
      <c r="EO15" s="362"/>
      <c r="EP15" s="362"/>
      <c r="EQ15" s="362"/>
      <c r="ER15" s="362"/>
      <c r="ES15" s="362"/>
      <c r="ET15" s="362"/>
      <c r="EU15" s="362"/>
      <c r="EV15" s="362"/>
      <c r="EW15" s="362"/>
      <c r="EX15" s="362"/>
      <c r="EY15" s="362"/>
      <c r="EZ15" s="362"/>
      <c r="FA15" s="362"/>
      <c r="FB15" s="362"/>
      <c r="FC15" s="362"/>
      <c r="FD15" s="362"/>
      <c r="FE15" s="362"/>
      <c r="FF15" s="362"/>
      <c r="FG15" s="362"/>
      <c r="FH15" s="362"/>
      <c r="FI15" s="362"/>
      <c r="FJ15" s="362"/>
      <c r="FK15" s="362"/>
      <c r="FL15" s="362"/>
      <c r="FM15" s="362"/>
      <c r="FN15" s="362"/>
      <c r="FO15" s="362"/>
      <c r="FP15" s="362"/>
      <c r="FQ15" s="362"/>
      <c r="FR15" s="362"/>
      <c r="FS15" s="362"/>
      <c r="FT15" s="362"/>
      <c r="FU15" s="362"/>
      <c r="FV15" s="362"/>
      <c r="FW15" s="362"/>
      <c r="FX15" s="362"/>
      <c r="FY15" s="362"/>
      <c r="FZ15" s="362"/>
      <c r="GA15" s="362"/>
      <c r="GB15" s="362"/>
      <c r="GC15" s="362"/>
      <c r="GD15" s="362"/>
      <c r="GE15" s="362"/>
      <c r="GF15" s="362"/>
      <c r="GG15" s="362"/>
      <c r="GH15" s="362"/>
      <c r="GI15" s="362"/>
      <c r="GJ15" s="362"/>
      <c r="GK15" s="362"/>
      <c r="GL15" s="362"/>
      <c r="GM15" s="362"/>
      <c r="GN15" s="362"/>
      <c r="GO15" s="362"/>
      <c r="GP15" s="362"/>
      <c r="GQ15" s="362"/>
      <c r="GR15" s="362"/>
      <c r="GS15" s="362"/>
      <c r="GT15" s="362"/>
      <c r="GU15" s="362"/>
      <c r="GV15" s="362"/>
      <c r="GW15" s="362"/>
      <c r="GX15" s="362"/>
      <c r="GY15" s="362"/>
      <c r="GZ15" s="362"/>
      <c r="HA15" s="362"/>
      <c r="HB15" s="362"/>
      <c r="HC15" s="362"/>
      <c r="HD15" s="362"/>
      <c r="HE15" s="362"/>
      <c r="HF15" s="362"/>
      <c r="HG15" s="362"/>
      <c r="HH15" s="362"/>
      <c r="HI15" s="362"/>
      <c r="HJ15" s="362"/>
      <c r="HK15" s="362"/>
      <c r="HL15" s="362"/>
      <c r="HM15" s="362"/>
      <c r="HN15" s="362"/>
      <c r="HO15" s="362"/>
      <c r="HP15" s="362"/>
      <c r="HQ15" s="362"/>
      <c r="HR15" s="362"/>
      <c r="HS15" s="362"/>
      <c r="HT15" s="362"/>
      <c r="HU15" s="362"/>
      <c r="HV15" s="362"/>
      <c r="HW15" s="362"/>
      <c r="HX15" s="362"/>
      <c r="HY15" s="362"/>
      <c r="HZ15" s="362"/>
      <c r="IA15" s="362"/>
      <c r="IB15" s="362"/>
      <c r="IC15" s="362"/>
      <c r="ID15" s="362"/>
      <c r="IE15" s="362"/>
      <c r="IF15" s="362"/>
      <c r="IG15" s="362"/>
      <c r="IH15" s="362"/>
      <c r="II15" s="362"/>
      <c r="IJ15" s="362"/>
      <c r="IK15" s="362"/>
      <c r="IL15" s="362"/>
      <c r="IM15" s="362"/>
      <c r="IN15" s="362"/>
      <c r="IO15" s="362"/>
      <c r="IP15" s="362"/>
      <c r="IQ15" s="362"/>
      <c r="IR15" s="362"/>
      <c r="IS15" s="362"/>
      <c r="IT15" s="362"/>
      <c r="IU15" s="362"/>
      <c r="IV15" s="362"/>
    </row>
    <row r="16" spans="1:256" ht="130.5">
      <c r="A16" s="360">
        <v>10</v>
      </c>
      <c r="B16" s="70" t="s">
        <v>80</v>
      </c>
      <c r="C16" s="269"/>
      <c r="D16" s="269"/>
      <c r="E16" s="269"/>
      <c r="F16" s="262">
        <f t="shared" si="0"/>
        <v>0</v>
      </c>
      <c r="G16" s="361" t="s">
        <v>312</v>
      </c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362"/>
      <c r="BU16" s="362"/>
      <c r="BV16" s="362"/>
      <c r="BW16" s="362"/>
      <c r="BX16" s="362"/>
      <c r="BY16" s="362"/>
      <c r="BZ16" s="362"/>
      <c r="CA16" s="362"/>
      <c r="CB16" s="362"/>
      <c r="CC16" s="362"/>
      <c r="CD16" s="362"/>
      <c r="CE16" s="362"/>
      <c r="CF16" s="362"/>
      <c r="CG16" s="362"/>
      <c r="CH16" s="362"/>
      <c r="CI16" s="362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2"/>
      <c r="CY16" s="362"/>
      <c r="CZ16" s="362"/>
      <c r="DA16" s="362"/>
      <c r="DB16" s="362"/>
      <c r="DC16" s="362"/>
      <c r="DD16" s="362"/>
      <c r="DE16" s="362"/>
      <c r="DF16" s="362"/>
      <c r="DG16" s="362"/>
      <c r="DH16" s="362"/>
      <c r="DI16" s="362"/>
      <c r="DJ16" s="362"/>
      <c r="DK16" s="362"/>
      <c r="DL16" s="362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2"/>
      <c r="DZ16" s="362"/>
      <c r="EA16" s="362"/>
      <c r="EB16" s="362"/>
      <c r="EC16" s="362"/>
      <c r="ED16" s="362"/>
      <c r="EE16" s="362"/>
      <c r="EF16" s="362"/>
      <c r="EG16" s="362"/>
      <c r="EH16" s="362"/>
      <c r="EI16" s="362"/>
      <c r="EJ16" s="362"/>
      <c r="EK16" s="362"/>
      <c r="EL16" s="362"/>
      <c r="EM16" s="362"/>
      <c r="EN16" s="362"/>
      <c r="EO16" s="362"/>
      <c r="EP16" s="362"/>
      <c r="EQ16" s="362"/>
      <c r="ER16" s="362"/>
      <c r="ES16" s="362"/>
      <c r="ET16" s="362"/>
      <c r="EU16" s="362"/>
      <c r="EV16" s="362"/>
      <c r="EW16" s="362"/>
      <c r="EX16" s="362"/>
      <c r="EY16" s="362"/>
      <c r="EZ16" s="362"/>
      <c r="FA16" s="362"/>
      <c r="FB16" s="362"/>
      <c r="FC16" s="362"/>
      <c r="FD16" s="362"/>
      <c r="FE16" s="362"/>
      <c r="FF16" s="362"/>
      <c r="FG16" s="362"/>
      <c r="FH16" s="362"/>
      <c r="FI16" s="362"/>
      <c r="FJ16" s="362"/>
      <c r="FK16" s="362"/>
      <c r="FL16" s="362"/>
      <c r="FM16" s="362"/>
      <c r="FN16" s="362"/>
      <c r="FO16" s="362"/>
      <c r="FP16" s="362"/>
      <c r="FQ16" s="362"/>
      <c r="FR16" s="362"/>
      <c r="FS16" s="362"/>
      <c r="FT16" s="362"/>
      <c r="FU16" s="362"/>
      <c r="FV16" s="362"/>
      <c r="FW16" s="362"/>
      <c r="FX16" s="362"/>
      <c r="FY16" s="362"/>
      <c r="FZ16" s="362"/>
      <c r="GA16" s="362"/>
      <c r="GB16" s="362"/>
      <c r="GC16" s="362"/>
      <c r="GD16" s="362"/>
      <c r="GE16" s="362"/>
      <c r="GF16" s="362"/>
      <c r="GG16" s="362"/>
      <c r="GH16" s="362"/>
      <c r="GI16" s="362"/>
      <c r="GJ16" s="362"/>
      <c r="GK16" s="362"/>
      <c r="GL16" s="362"/>
      <c r="GM16" s="362"/>
      <c r="GN16" s="362"/>
      <c r="GO16" s="362"/>
      <c r="GP16" s="362"/>
      <c r="GQ16" s="362"/>
      <c r="GR16" s="362"/>
      <c r="GS16" s="362"/>
      <c r="GT16" s="362"/>
      <c r="GU16" s="362"/>
      <c r="GV16" s="362"/>
      <c r="GW16" s="362"/>
      <c r="GX16" s="362"/>
      <c r="GY16" s="362"/>
      <c r="GZ16" s="362"/>
      <c r="HA16" s="362"/>
      <c r="HB16" s="362"/>
      <c r="HC16" s="362"/>
      <c r="HD16" s="362"/>
      <c r="HE16" s="362"/>
      <c r="HF16" s="362"/>
      <c r="HG16" s="362"/>
      <c r="HH16" s="362"/>
      <c r="HI16" s="362"/>
      <c r="HJ16" s="362"/>
      <c r="HK16" s="362"/>
      <c r="HL16" s="362"/>
      <c r="HM16" s="362"/>
      <c r="HN16" s="362"/>
      <c r="HO16" s="362"/>
      <c r="HP16" s="362"/>
      <c r="HQ16" s="362"/>
      <c r="HR16" s="362"/>
      <c r="HS16" s="362"/>
      <c r="HT16" s="362"/>
      <c r="HU16" s="362"/>
      <c r="HV16" s="362"/>
      <c r="HW16" s="362"/>
      <c r="HX16" s="362"/>
      <c r="HY16" s="362"/>
      <c r="HZ16" s="362"/>
      <c r="IA16" s="362"/>
      <c r="IB16" s="362"/>
      <c r="IC16" s="362"/>
      <c r="ID16" s="362"/>
      <c r="IE16" s="362"/>
      <c r="IF16" s="362"/>
      <c r="IG16" s="362"/>
      <c r="IH16" s="362"/>
      <c r="II16" s="362"/>
      <c r="IJ16" s="362"/>
      <c r="IK16" s="362"/>
      <c r="IL16" s="362"/>
      <c r="IM16" s="362"/>
      <c r="IN16" s="362"/>
      <c r="IO16" s="362"/>
      <c r="IP16" s="362"/>
      <c r="IQ16" s="362"/>
      <c r="IR16" s="362"/>
      <c r="IS16" s="362"/>
      <c r="IT16" s="362"/>
      <c r="IU16" s="362"/>
      <c r="IV16" s="362"/>
    </row>
    <row r="17" spans="1:256" ht="130.5">
      <c r="A17" s="360">
        <v>11</v>
      </c>
      <c r="B17" s="70" t="s">
        <v>74</v>
      </c>
      <c r="C17" s="269"/>
      <c r="D17" s="269"/>
      <c r="E17" s="269"/>
      <c r="F17" s="262">
        <f t="shared" si="0"/>
        <v>0</v>
      </c>
      <c r="G17" s="361" t="s">
        <v>313</v>
      </c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362"/>
      <c r="EA17" s="362"/>
      <c r="EB17" s="362"/>
      <c r="EC17" s="362"/>
      <c r="ED17" s="362"/>
      <c r="EE17" s="362"/>
      <c r="EF17" s="362"/>
      <c r="EG17" s="362"/>
      <c r="EH17" s="362"/>
      <c r="EI17" s="362"/>
      <c r="EJ17" s="362"/>
      <c r="EK17" s="362"/>
      <c r="EL17" s="362"/>
      <c r="EM17" s="362"/>
      <c r="EN17" s="362"/>
      <c r="EO17" s="362"/>
      <c r="EP17" s="362"/>
      <c r="EQ17" s="362"/>
      <c r="ER17" s="362"/>
      <c r="ES17" s="362"/>
      <c r="ET17" s="362"/>
      <c r="EU17" s="362"/>
      <c r="EV17" s="362"/>
      <c r="EW17" s="362"/>
      <c r="EX17" s="362"/>
      <c r="EY17" s="362"/>
      <c r="EZ17" s="362"/>
      <c r="FA17" s="362"/>
      <c r="FB17" s="362"/>
      <c r="FC17" s="362"/>
      <c r="FD17" s="362"/>
      <c r="FE17" s="362"/>
      <c r="FF17" s="362"/>
      <c r="FG17" s="362"/>
      <c r="FH17" s="362"/>
      <c r="FI17" s="362"/>
      <c r="FJ17" s="362"/>
      <c r="FK17" s="362"/>
      <c r="FL17" s="362"/>
      <c r="FM17" s="362"/>
      <c r="FN17" s="362"/>
      <c r="FO17" s="362"/>
      <c r="FP17" s="362"/>
      <c r="FQ17" s="362"/>
      <c r="FR17" s="362"/>
      <c r="FS17" s="362"/>
      <c r="FT17" s="362"/>
      <c r="FU17" s="362"/>
      <c r="FV17" s="362"/>
      <c r="FW17" s="362"/>
      <c r="FX17" s="362"/>
      <c r="FY17" s="362"/>
      <c r="FZ17" s="362"/>
      <c r="GA17" s="362"/>
      <c r="GB17" s="362"/>
      <c r="GC17" s="362"/>
      <c r="GD17" s="362"/>
      <c r="GE17" s="362"/>
      <c r="GF17" s="362"/>
      <c r="GG17" s="362"/>
      <c r="GH17" s="362"/>
      <c r="GI17" s="362"/>
      <c r="GJ17" s="362"/>
      <c r="GK17" s="362"/>
      <c r="GL17" s="362"/>
      <c r="GM17" s="362"/>
      <c r="GN17" s="362"/>
      <c r="GO17" s="362"/>
      <c r="GP17" s="362"/>
      <c r="GQ17" s="362"/>
      <c r="GR17" s="362"/>
      <c r="GS17" s="362"/>
      <c r="GT17" s="362"/>
      <c r="GU17" s="362"/>
      <c r="GV17" s="362"/>
      <c r="GW17" s="362"/>
      <c r="GX17" s="362"/>
      <c r="GY17" s="362"/>
      <c r="GZ17" s="362"/>
      <c r="HA17" s="362"/>
      <c r="HB17" s="362"/>
      <c r="HC17" s="362"/>
      <c r="HD17" s="362"/>
      <c r="HE17" s="362"/>
      <c r="HF17" s="362"/>
      <c r="HG17" s="362"/>
      <c r="HH17" s="362"/>
      <c r="HI17" s="362"/>
      <c r="HJ17" s="362"/>
      <c r="HK17" s="362"/>
      <c r="HL17" s="362"/>
      <c r="HM17" s="362"/>
      <c r="HN17" s="362"/>
      <c r="HO17" s="362"/>
      <c r="HP17" s="362"/>
      <c r="HQ17" s="362"/>
      <c r="HR17" s="362"/>
      <c r="HS17" s="362"/>
      <c r="HT17" s="362"/>
      <c r="HU17" s="362"/>
      <c r="HV17" s="362"/>
      <c r="HW17" s="362"/>
      <c r="HX17" s="362"/>
      <c r="HY17" s="362"/>
      <c r="HZ17" s="362"/>
      <c r="IA17" s="362"/>
      <c r="IB17" s="362"/>
      <c r="IC17" s="362"/>
      <c r="ID17" s="362"/>
      <c r="IE17" s="362"/>
      <c r="IF17" s="362"/>
      <c r="IG17" s="362"/>
      <c r="IH17" s="362"/>
      <c r="II17" s="362"/>
      <c r="IJ17" s="362"/>
      <c r="IK17" s="362"/>
      <c r="IL17" s="362"/>
      <c r="IM17" s="362"/>
      <c r="IN17" s="362"/>
      <c r="IO17" s="362"/>
      <c r="IP17" s="362"/>
      <c r="IQ17" s="362"/>
      <c r="IR17" s="362"/>
      <c r="IS17" s="362"/>
      <c r="IT17" s="362"/>
      <c r="IU17" s="362"/>
      <c r="IV17" s="362"/>
    </row>
    <row r="18" spans="1:256" ht="130.5">
      <c r="A18" s="360">
        <v>12</v>
      </c>
      <c r="B18" s="70" t="s">
        <v>200</v>
      </c>
      <c r="C18" s="269"/>
      <c r="D18" s="269"/>
      <c r="E18" s="269"/>
      <c r="F18" s="262">
        <f t="shared" si="0"/>
        <v>0</v>
      </c>
      <c r="G18" s="361" t="s">
        <v>314</v>
      </c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  <c r="CA18" s="362"/>
      <c r="CB18" s="362"/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2"/>
      <c r="CO18" s="362"/>
      <c r="CP18" s="362"/>
      <c r="CQ18" s="362"/>
      <c r="CR18" s="362"/>
      <c r="CS18" s="362"/>
      <c r="CT18" s="362"/>
      <c r="CU18" s="362"/>
      <c r="CV18" s="362"/>
      <c r="CW18" s="362"/>
      <c r="CX18" s="362"/>
      <c r="CY18" s="362"/>
      <c r="CZ18" s="362"/>
      <c r="DA18" s="362"/>
      <c r="DB18" s="362"/>
      <c r="DC18" s="362"/>
      <c r="DD18" s="362"/>
      <c r="DE18" s="362"/>
      <c r="DF18" s="362"/>
      <c r="DG18" s="362"/>
      <c r="DH18" s="362"/>
      <c r="DI18" s="362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362"/>
      <c r="EA18" s="362"/>
      <c r="EB18" s="362"/>
      <c r="EC18" s="362"/>
      <c r="ED18" s="362"/>
      <c r="EE18" s="362"/>
      <c r="EF18" s="362"/>
      <c r="EG18" s="362"/>
      <c r="EH18" s="362"/>
      <c r="EI18" s="362"/>
      <c r="EJ18" s="362"/>
      <c r="EK18" s="362"/>
      <c r="EL18" s="362"/>
      <c r="EM18" s="362"/>
      <c r="EN18" s="362"/>
      <c r="EO18" s="362"/>
      <c r="EP18" s="362"/>
      <c r="EQ18" s="362"/>
      <c r="ER18" s="362"/>
      <c r="ES18" s="362"/>
      <c r="ET18" s="362"/>
      <c r="EU18" s="362"/>
      <c r="EV18" s="362"/>
      <c r="EW18" s="362"/>
      <c r="EX18" s="362"/>
      <c r="EY18" s="362"/>
      <c r="EZ18" s="362"/>
      <c r="FA18" s="362"/>
      <c r="FB18" s="362"/>
      <c r="FC18" s="362"/>
      <c r="FD18" s="362"/>
      <c r="FE18" s="362"/>
      <c r="FF18" s="362"/>
      <c r="FG18" s="362"/>
      <c r="FH18" s="362"/>
      <c r="FI18" s="362"/>
      <c r="FJ18" s="362"/>
      <c r="FK18" s="362"/>
      <c r="FL18" s="362"/>
      <c r="FM18" s="362"/>
      <c r="FN18" s="362"/>
      <c r="FO18" s="362"/>
      <c r="FP18" s="362"/>
      <c r="FQ18" s="362"/>
      <c r="FR18" s="362"/>
      <c r="FS18" s="362"/>
      <c r="FT18" s="362"/>
      <c r="FU18" s="362"/>
      <c r="FV18" s="362"/>
      <c r="FW18" s="362"/>
      <c r="FX18" s="362"/>
      <c r="FY18" s="362"/>
      <c r="FZ18" s="362"/>
      <c r="GA18" s="362"/>
      <c r="GB18" s="362"/>
      <c r="GC18" s="362"/>
      <c r="GD18" s="362"/>
      <c r="GE18" s="362"/>
      <c r="GF18" s="362"/>
      <c r="GG18" s="362"/>
      <c r="GH18" s="362"/>
      <c r="GI18" s="362"/>
      <c r="GJ18" s="362"/>
      <c r="GK18" s="362"/>
      <c r="GL18" s="362"/>
      <c r="GM18" s="362"/>
      <c r="GN18" s="362"/>
      <c r="GO18" s="362"/>
      <c r="GP18" s="362"/>
      <c r="GQ18" s="362"/>
      <c r="GR18" s="362"/>
      <c r="GS18" s="362"/>
      <c r="GT18" s="362"/>
      <c r="GU18" s="362"/>
      <c r="GV18" s="362"/>
      <c r="GW18" s="362"/>
      <c r="GX18" s="362"/>
      <c r="GY18" s="362"/>
      <c r="GZ18" s="362"/>
      <c r="HA18" s="362"/>
      <c r="HB18" s="362"/>
      <c r="HC18" s="362"/>
      <c r="HD18" s="362"/>
      <c r="HE18" s="362"/>
      <c r="HF18" s="362"/>
      <c r="HG18" s="362"/>
      <c r="HH18" s="362"/>
      <c r="HI18" s="362"/>
      <c r="HJ18" s="362"/>
      <c r="HK18" s="362"/>
      <c r="HL18" s="362"/>
      <c r="HM18" s="362"/>
      <c r="HN18" s="362"/>
      <c r="HO18" s="362"/>
      <c r="HP18" s="362"/>
      <c r="HQ18" s="362"/>
      <c r="HR18" s="362"/>
      <c r="HS18" s="362"/>
      <c r="HT18" s="362"/>
      <c r="HU18" s="362"/>
      <c r="HV18" s="362"/>
      <c r="HW18" s="362"/>
      <c r="HX18" s="362"/>
      <c r="HY18" s="362"/>
      <c r="HZ18" s="362"/>
      <c r="IA18" s="362"/>
      <c r="IB18" s="362"/>
      <c r="IC18" s="362"/>
      <c r="ID18" s="362"/>
      <c r="IE18" s="362"/>
      <c r="IF18" s="362"/>
      <c r="IG18" s="362"/>
      <c r="IH18" s="362"/>
      <c r="II18" s="362"/>
      <c r="IJ18" s="362"/>
      <c r="IK18" s="362"/>
      <c r="IL18" s="362"/>
      <c r="IM18" s="362"/>
      <c r="IN18" s="362"/>
      <c r="IO18" s="362"/>
      <c r="IP18" s="362"/>
      <c r="IQ18" s="362"/>
      <c r="IR18" s="362"/>
      <c r="IS18" s="362"/>
      <c r="IT18" s="362"/>
      <c r="IU18" s="362"/>
      <c r="IV18" s="362"/>
    </row>
    <row r="19" spans="1:256" ht="130.5">
      <c r="A19" s="360">
        <v>13</v>
      </c>
      <c r="B19" s="70" t="s">
        <v>94</v>
      </c>
      <c r="C19" s="269"/>
      <c r="D19" s="364"/>
      <c r="E19" s="269"/>
      <c r="F19" s="262">
        <f t="shared" si="0"/>
        <v>0</v>
      </c>
      <c r="G19" s="361" t="s">
        <v>315</v>
      </c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62"/>
      <c r="EJ19" s="362"/>
      <c r="EK19" s="362"/>
      <c r="EL19" s="362"/>
      <c r="EM19" s="362"/>
      <c r="EN19" s="362"/>
      <c r="EO19" s="362"/>
      <c r="EP19" s="362"/>
      <c r="EQ19" s="362"/>
      <c r="ER19" s="362"/>
      <c r="ES19" s="362"/>
      <c r="ET19" s="362"/>
      <c r="EU19" s="362"/>
      <c r="EV19" s="362"/>
      <c r="EW19" s="362"/>
      <c r="EX19" s="362"/>
      <c r="EY19" s="362"/>
      <c r="EZ19" s="362"/>
      <c r="FA19" s="362"/>
      <c r="FB19" s="362"/>
      <c r="FC19" s="362"/>
      <c r="FD19" s="362"/>
      <c r="FE19" s="362"/>
      <c r="FF19" s="362"/>
      <c r="FG19" s="362"/>
      <c r="FH19" s="362"/>
      <c r="FI19" s="362"/>
      <c r="FJ19" s="362"/>
      <c r="FK19" s="362"/>
      <c r="FL19" s="362"/>
      <c r="FM19" s="362"/>
      <c r="FN19" s="362"/>
      <c r="FO19" s="362"/>
      <c r="FP19" s="362"/>
      <c r="FQ19" s="362"/>
      <c r="FR19" s="362"/>
      <c r="FS19" s="362"/>
      <c r="FT19" s="362"/>
      <c r="FU19" s="362"/>
      <c r="FV19" s="362"/>
      <c r="FW19" s="362"/>
      <c r="FX19" s="362"/>
      <c r="FY19" s="362"/>
      <c r="FZ19" s="362"/>
      <c r="GA19" s="362"/>
      <c r="GB19" s="362"/>
      <c r="GC19" s="362"/>
      <c r="GD19" s="362"/>
      <c r="GE19" s="362"/>
      <c r="GF19" s="362"/>
      <c r="GG19" s="362"/>
      <c r="GH19" s="362"/>
      <c r="GI19" s="362"/>
      <c r="GJ19" s="362"/>
      <c r="GK19" s="362"/>
      <c r="GL19" s="362"/>
      <c r="GM19" s="362"/>
      <c r="GN19" s="362"/>
      <c r="GO19" s="362"/>
      <c r="GP19" s="362"/>
      <c r="GQ19" s="362"/>
      <c r="GR19" s="362"/>
      <c r="GS19" s="362"/>
      <c r="GT19" s="362"/>
      <c r="GU19" s="362"/>
      <c r="GV19" s="362"/>
      <c r="GW19" s="362"/>
      <c r="GX19" s="362"/>
      <c r="GY19" s="362"/>
      <c r="GZ19" s="362"/>
      <c r="HA19" s="362"/>
      <c r="HB19" s="362"/>
      <c r="HC19" s="362"/>
      <c r="HD19" s="362"/>
      <c r="HE19" s="362"/>
      <c r="HF19" s="362"/>
      <c r="HG19" s="362"/>
      <c r="HH19" s="362"/>
      <c r="HI19" s="362"/>
      <c r="HJ19" s="362"/>
      <c r="HK19" s="362"/>
      <c r="HL19" s="362"/>
      <c r="HM19" s="362"/>
      <c r="HN19" s="362"/>
      <c r="HO19" s="362"/>
      <c r="HP19" s="362"/>
      <c r="HQ19" s="362"/>
      <c r="HR19" s="362"/>
      <c r="HS19" s="362"/>
      <c r="HT19" s="362"/>
      <c r="HU19" s="362"/>
      <c r="HV19" s="362"/>
      <c r="HW19" s="362"/>
      <c r="HX19" s="362"/>
      <c r="HY19" s="362"/>
      <c r="HZ19" s="362"/>
      <c r="IA19" s="362"/>
      <c r="IB19" s="362"/>
      <c r="IC19" s="362"/>
      <c r="ID19" s="362"/>
      <c r="IE19" s="362"/>
      <c r="IF19" s="362"/>
      <c r="IG19" s="362"/>
      <c r="IH19" s="362"/>
      <c r="II19" s="362"/>
      <c r="IJ19" s="362"/>
      <c r="IK19" s="362"/>
      <c r="IL19" s="362"/>
      <c r="IM19" s="362"/>
      <c r="IN19" s="362"/>
      <c r="IO19" s="362"/>
      <c r="IP19" s="362"/>
      <c r="IQ19" s="362"/>
      <c r="IR19" s="362"/>
      <c r="IS19" s="362"/>
      <c r="IT19" s="362"/>
      <c r="IU19" s="362"/>
      <c r="IV19" s="362"/>
    </row>
    <row r="20" spans="1:256" ht="130.5">
      <c r="A20" s="360">
        <v>14</v>
      </c>
      <c r="B20" s="70" t="s">
        <v>93</v>
      </c>
      <c r="C20" s="365"/>
      <c r="D20" s="269"/>
      <c r="E20" s="269"/>
      <c r="F20" s="262">
        <f t="shared" si="0"/>
        <v>0</v>
      </c>
      <c r="G20" s="361" t="s">
        <v>316</v>
      </c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62"/>
      <c r="EJ20" s="362"/>
      <c r="EK20" s="362"/>
      <c r="EL20" s="362"/>
      <c r="EM20" s="362"/>
      <c r="EN20" s="362"/>
      <c r="EO20" s="362"/>
      <c r="EP20" s="362"/>
      <c r="EQ20" s="362"/>
      <c r="ER20" s="362"/>
      <c r="ES20" s="362"/>
      <c r="ET20" s="362"/>
      <c r="EU20" s="362"/>
      <c r="EV20" s="362"/>
      <c r="EW20" s="362"/>
      <c r="EX20" s="362"/>
      <c r="EY20" s="362"/>
      <c r="EZ20" s="362"/>
      <c r="FA20" s="362"/>
      <c r="FB20" s="362"/>
      <c r="FC20" s="362"/>
      <c r="FD20" s="362"/>
      <c r="FE20" s="362"/>
      <c r="FF20" s="362"/>
      <c r="FG20" s="362"/>
      <c r="FH20" s="362"/>
      <c r="FI20" s="362"/>
      <c r="FJ20" s="362"/>
      <c r="FK20" s="362"/>
      <c r="FL20" s="362"/>
      <c r="FM20" s="362"/>
      <c r="FN20" s="362"/>
      <c r="FO20" s="362"/>
      <c r="FP20" s="362"/>
      <c r="FQ20" s="362"/>
      <c r="FR20" s="362"/>
      <c r="FS20" s="362"/>
      <c r="FT20" s="362"/>
      <c r="FU20" s="362"/>
      <c r="FV20" s="362"/>
      <c r="FW20" s="362"/>
      <c r="FX20" s="362"/>
      <c r="FY20" s="362"/>
      <c r="FZ20" s="362"/>
      <c r="GA20" s="362"/>
      <c r="GB20" s="362"/>
      <c r="GC20" s="362"/>
      <c r="GD20" s="362"/>
      <c r="GE20" s="362"/>
      <c r="GF20" s="362"/>
      <c r="GG20" s="362"/>
      <c r="GH20" s="362"/>
      <c r="GI20" s="362"/>
      <c r="GJ20" s="362"/>
      <c r="GK20" s="362"/>
      <c r="GL20" s="362"/>
      <c r="GM20" s="362"/>
      <c r="GN20" s="362"/>
      <c r="GO20" s="362"/>
      <c r="GP20" s="362"/>
      <c r="GQ20" s="362"/>
      <c r="GR20" s="362"/>
      <c r="GS20" s="362"/>
      <c r="GT20" s="362"/>
      <c r="GU20" s="362"/>
      <c r="GV20" s="362"/>
      <c r="GW20" s="362"/>
      <c r="GX20" s="362"/>
      <c r="GY20" s="362"/>
      <c r="GZ20" s="362"/>
      <c r="HA20" s="362"/>
      <c r="HB20" s="362"/>
      <c r="HC20" s="362"/>
      <c r="HD20" s="362"/>
      <c r="HE20" s="362"/>
      <c r="HF20" s="362"/>
      <c r="HG20" s="362"/>
      <c r="HH20" s="362"/>
      <c r="HI20" s="362"/>
      <c r="HJ20" s="362"/>
      <c r="HK20" s="362"/>
      <c r="HL20" s="362"/>
      <c r="HM20" s="362"/>
      <c r="HN20" s="362"/>
      <c r="HO20" s="362"/>
      <c r="HP20" s="362"/>
      <c r="HQ20" s="362"/>
      <c r="HR20" s="362"/>
      <c r="HS20" s="362"/>
      <c r="HT20" s="362"/>
      <c r="HU20" s="362"/>
      <c r="HV20" s="362"/>
      <c r="HW20" s="362"/>
      <c r="HX20" s="362"/>
      <c r="HY20" s="362"/>
      <c r="HZ20" s="362"/>
      <c r="IA20" s="362"/>
      <c r="IB20" s="362"/>
      <c r="IC20" s="362"/>
      <c r="ID20" s="362"/>
      <c r="IE20" s="362"/>
      <c r="IF20" s="362"/>
      <c r="IG20" s="362"/>
      <c r="IH20" s="362"/>
      <c r="II20" s="362"/>
      <c r="IJ20" s="362"/>
      <c r="IK20" s="362"/>
      <c r="IL20" s="362"/>
      <c r="IM20" s="362"/>
      <c r="IN20" s="362"/>
      <c r="IO20" s="362"/>
      <c r="IP20" s="362"/>
      <c r="IQ20" s="362"/>
      <c r="IR20" s="362"/>
      <c r="IS20" s="362"/>
      <c r="IT20" s="362"/>
      <c r="IU20" s="362"/>
      <c r="IV20" s="362"/>
    </row>
    <row r="21" spans="1:256" ht="130.5">
      <c r="A21" s="360">
        <v>15</v>
      </c>
      <c r="B21" s="70" t="s">
        <v>317</v>
      </c>
      <c r="C21" s="269"/>
      <c r="D21" s="366"/>
      <c r="E21" s="364"/>
      <c r="F21" s="262">
        <f t="shared" si="0"/>
        <v>0</v>
      </c>
      <c r="G21" s="361" t="s">
        <v>318</v>
      </c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  <c r="CA21" s="362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2"/>
      <c r="EF21" s="362"/>
      <c r="EG21" s="362"/>
      <c r="EH21" s="362"/>
      <c r="EI21" s="362"/>
      <c r="EJ21" s="362"/>
      <c r="EK21" s="362"/>
      <c r="EL21" s="362"/>
      <c r="EM21" s="362"/>
      <c r="EN21" s="362"/>
      <c r="EO21" s="362"/>
      <c r="EP21" s="362"/>
      <c r="EQ21" s="362"/>
      <c r="ER21" s="362"/>
      <c r="ES21" s="362"/>
      <c r="ET21" s="362"/>
      <c r="EU21" s="362"/>
      <c r="EV21" s="362"/>
      <c r="EW21" s="362"/>
      <c r="EX21" s="362"/>
      <c r="EY21" s="362"/>
      <c r="EZ21" s="362"/>
      <c r="FA21" s="362"/>
      <c r="FB21" s="362"/>
      <c r="FC21" s="362"/>
      <c r="FD21" s="362"/>
      <c r="FE21" s="362"/>
      <c r="FF21" s="362"/>
      <c r="FG21" s="362"/>
      <c r="FH21" s="362"/>
      <c r="FI21" s="362"/>
      <c r="FJ21" s="362"/>
      <c r="FK21" s="362"/>
      <c r="FL21" s="362"/>
      <c r="FM21" s="362"/>
      <c r="FN21" s="362"/>
      <c r="FO21" s="362"/>
      <c r="FP21" s="362"/>
      <c r="FQ21" s="362"/>
      <c r="FR21" s="362"/>
      <c r="FS21" s="362"/>
      <c r="FT21" s="362"/>
      <c r="FU21" s="362"/>
      <c r="FV21" s="362"/>
      <c r="FW21" s="362"/>
      <c r="FX21" s="362"/>
      <c r="FY21" s="362"/>
      <c r="FZ21" s="362"/>
      <c r="GA21" s="362"/>
      <c r="GB21" s="362"/>
      <c r="GC21" s="362"/>
      <c r="GD21" s="362"/>
      <c r="GE21" s="362"/>
      <c r="GF21" s="362"/>
      <c r="GG21" s="362"/>
      <c r="GH21" s="362"/>
      <c r="GI21" s="362"/>
      <c r="GJ21" s="362"/>
      <c r="GK21" s="362"/>
      <c r="GL21" s="362"/>
      <c r="GM21" s="362"/>
      <c r="GN21" s="362"/>
      <c r="GO21" s="362"/>
      <c r="GP21" s="362"/>
      <c r="GQ21" s="362"/>
      <c r="GR21" s="362"/>
      <c r="GS21" s="362"/>
      <c r="GT21" s="362"/>
      <c r="GU21" s="362"/>
      <c r="GV21" s="362"/>
      <c r="GW21" s="362"/>
      <c r="GX21" s="362"/>
      <c r="GY21" s="362"/>
      <c r="GZ21" s="362"/>
      <c r="HA21" s="362"/>
      <c r="HB21" s="362"/>
      <c r="HC21" s="362"/>
      <c r="HD21" s="362"/>
      <c r="HE21" s="362"/>
      <c r="HF21" s="362"/>
      <c r="HG21" s="362"/>
      <c r="HH21" s="362"/>
      <c r="HI21" s="362"/>
      <c r="HJ21" s="362"/>
      <c r="HK21" s="362"/>
      <c r="HL21" s="362"/>
      <c r="HM21" s="362"/>
      <c r="HN21" s="362"/>
      <c r="HO21" s="362"/>
      <c r="HP21" s="362"/>
      <c r="HQ21" s="362"/>
      <c r="HR21" s="362"/>
      <c r="HS21" s="362"/>
      <c r="HT21" s="362"/>
      <c r="HU21" s="362"/>
      <c r="HV21" s="362"/>
      <c r="HW21" s="362"/>
      <c r="HX21" s="362"/>
      <c r="HY21" s="362"/>
      <c r="HZ21" s="362"/>
      <c r="IA21" s="362"/>
      <c r="IB21" s="362"/>
      <c r="IC21" s="362"/>
      <c r="ID21" s="362"/>
      <c r="IE21" s="362"/>
      <c r="IF21" s="362"/>
      <c r="IG21" s="362"/>
      <c r="IH21" s="362"/>
      <c r="II21" s="362"/>
      <c r="IJ21" s="362"/>
      <c r="IK21" s="362"/>
      <c r="IL21" s="362"/>
      <c r="IM21" s="362"/>
      <c r="IN21" s="362"/>
      <c r="IO21" s="362"/>
      <c r="IP21" s="362"/>
      <c r="IQ21" s="362"/>
      <c r="IR21" s="362"/>
      <c r="IS21" s="362"/>
      <c r="IT21" s="362"/>
      <c r="IU21" s="362"/>
      <c r="IV21" s="362"/>
    </row>
    <row r="22" spans="1:256" ht="130.5">
      <c r="A22" s="360">
        <v>16</v>
      </c>
      <c r="B22" s="70" t="s">
        <v>201</v>
      </c>
      <c r="C22" s="367"/>
      <c r="D22" s="368"/>
      <c r="E22" s="269"/>
      <c r="F22" s="262">
        <f t="shared" si="0"/>
        <v>0</v>
      </c>
      <c r="G22" s="361" t="s">
        <v>319</v>
      </c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62"/>
      <c r="EJ22" s="362"/>
      <c r="EK22" s="362"/>
      <c r="EL22" s="362"/>
      <c r="EM22" s="362"/>
      <c r="EN22" s="362"/>
      <c r="EO22" s="362"/>
      <c r="EP22" s="362"/>
      <c r="EQ22" s="362"/>
      <c r="ER22" s="362"/>
      <c r="ES22" s="362"/>
      <c r="ET22" s="362"/>
      <c r="EU22" s="362"/>
      <c r="EV22" s="362"/>
      <c r="EW22" s="362"/>
      <c r="EX22" s="362"/>
      <c r="EY22" s="362"/>
      <c r="EZ22" s="362"/>
      <c r="FA22" s="362"/>
      <c r="FB22" s="362"/>
      <c r="FC22" s="362"/>
      <c r="FD22" s="362"/>
      <c r="FE22" s="362"/>
      <c r="FF22" s="362"/>
      <c r="FG22" s="362"/>
      <c r="FH22" s="362"/>
      <c r="FI22" s="362"/>
      <c r="FJ22" s="362"/>
      <c r="FK22" s="362"/>
      <c r="FL22" s="362"/>
      <c r="FM22" s="362"/>
      <c r="FN22" s="362"/>
      <c r="FO22" s="362"/>
      <c r="FP22" s="362"/>
      <c r="FQ22" s="362"/>
      <c r="FR22" s="362"/>
      <c r="FS22" s="362"/>
      <c r="FT22" s="362"/>
      <c r="FU22" s="362"/>
      <c r="FV22" s="362"/>
      <c r="FW22" s="362"/>
      <c r="FX22" s="362"/>
      <c r="FY22" s="362"/>
      <c r="FZ22" s="362"/>
      <c r="GA22" s="362"/>
      <c r="GB22" s="362"/>
      <c r="GC22" s="362"/>
      <c r="GD22" s="362"/>
      <c r="GE22" s="362"/>
      <c r="GF22" s="362"/>
      <c r="GG22" s="362"/>
      <c r="GH22" s="362"/>
      <c r="GI22" s="362"/>
      <c r="GJ22" s="362"/>
      <c r="GK22" s="362"/>
      <c r="GL22" s="362"/>
      <c r="GM22" s="362"/>
      <c r="GN22" s="362"/>
      <c r="GO22" s="362"/>
      <c r="GP22" s="362"/>
      <c r="GQ22" s="362"/>
      <c r="GR22" s="362"/>
      <c r="GS22" s="362"/>
      <c r="GT22" s="362"/>
      <c r="GU22" s="362"/>
      <c r="GV22" s="362"/>
      <c r="GW22" s="362"/>
      <c r="GX22" s="362"/>
      <c r="GY22" s="362"/>
      <c r="GZ22" s="362"/>
      <c r="HA22" s="362"/>
      <c r="HB22" s="362"/>
      <c r="HC22" s="362"/>
      <c r="HD22" s="362"/>
      <c r="HE22" s="362"/>
      <c r="HF22" s="362"/>
      <c r="HG22" s="362"/>
      <c r="HH22" s="362"/>
      <c r="HI22" s="362"/>
      <c r="HJ22" s="362"/>
      <c r="HK22" s="362"/>
      <c r="HL22" s="362"/>
      <c r="HM22" s="362"/>
      <c r="HN22" s="362"/>
      <c r="HO22" s="362"/>
      <c r="HP22" s="362"/>
      <c r="HQ22" s="362"/>
      <c r="HR22" s="362"/>
      <c r="HS22" s="362"/>
      <c r="HT22" s="362"/>
      <c r="HU22" s="362"/>
      <c r="HV22" s="362"/>
      <c r="HW22" s="362"/>
      <c r="HX22" s="362"/>
      <c r="HY22" s="362"/>
      <c r="HZ22" s="362"/>
      <c r="IA22" s="362"/>
      <c r="IB22" s="362"/>
      <c r="IC22" s="362"/>
      <c r="ID22" s="362"/>
      <c r="IE22" s="362"/>
      <c r="IF22" s="362"/>
      <c r="IG22" s="362"/>
      <c r="IH22" s="362"/>
      <c r="II22" s="362"/>
      <c r="IJ22" s="362"/>
      <c r="IK22" s="362"/>
      <c r="IL22" s="362"/>
      <c r="IM22" s="362"/>
      <c r="IN22" s="362"/>
      <c r="IO22" s="362"/>
      <c r="IP22" s="362"/>
      <c r="IQ22" s="362"/>
      <c r="IR22" s="362"/>
      <c r="IS22" s="362"/>
      <c r="IT22" s="362"/>
      <c r="IU22" s="362"/>
      <c r="IV22" s="362"/>
    </row>
    <row r="23" spans="1:256" ht="130.5">
      <c r="A23" s="360">
        <v>17</v>
      </c>
      <c r="B23" s="70" t="s">
        <v>202</v>
      </c>
      <c r="C23" s="269"/>
      <c r="D23" s="269"/>
      <c r="E23" s="269"/>
      <c r="F23" s="262">
        <f t="shared" si="0"/>
        <v>0</v>
      </c>
      <c r="G23" s="361" t="s">
        <v>320</v>
      </c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2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2"/>
      <c r="EF23" s="362"/>
      <c r="EG23" s="362"/>
      <c r="EH23" s="362"/>
      <c r="EI23" s="362"/>
      <c r="EJ23" s="362"/>
      <c r="EK23" s="362"/>
      <c r="EL23" s="362"/>
      <c r="EM23" s="362"/>
      <c r="EN23" s="362"/>
      <c r="EO23" s="362"/>
      <c r="EP23" s="362"/>
      <c r="EQ23" s="362"/>
      <c r="ER23" s="362"/>
      <c r="ES23" s="362"/>
      <c r="ET23" s="362"/>
      <c r="EU23" s="362"/>
      <c r="EV23" s="362"/>
      <c r="EW23" s="362"/>
      <c r="EX23" s="362"/>
      <c r="EY23" s="362"/>
      <c r="EZ23" s="362"/>
      <c r="FA23" s="362"/>
      <c r="FB23" s="362"/>
      <c r="FC23" s="362"/>
      <c r="FD23" s="362"/>
      <c r="FE23" s="362"/>
      <c r="FF23" s="362"/>
      <c r="FG23" s="362"/>
      <c r="FH23" s="362"/>
      <c r="FI23" s="362"/>
      <c r="FJ23" s="362"/>
      <c r="FK23" s="362"/>
      <c r="FL23" s="362"/>
      <c r="FM23" s="362"/>
      <c r="FN23" s="362"/>
      <c r="FO23" s="362"/>
      <c r="FP23" s="362"/>
      <c r="FQ23" s="362"/>
      <c r="FR23" s="362"/>
      <c r="FS23" s="362"/>
      <c r="FT23" s="362"/>
      <c r="FU23" s="362"/>
      <c r="FV23" s="362"/>
      <c r="FW23" s="362"/>
      <c r="FX23" s="362"/>
      <c r="FY23" s="362"/>
      <c r="FZ23" s="362"/>
      <c r="GA23" s="362"/>
      <c r="GB23" s="362"/>
      <c r="GC23" s="362"/>
      <c r="GD23" s="362"/>
      <c r="GE23" s="362"/>
      <c r="GF23" s="362"/>
      <c r="GG23" s="362"/>
      <c r="GH23" s="362"/>
      <c r="GI23" s="362"/>
      <c r="GJ23" s="362"/>
      <c r="GK23" s="362"/>
      <c r="GL23" s="362"/>
      <c r="GM23" s="362"/>
      <c r="GN23" s="362"/>
      <c r="GO23" s="362"/>
      <c r="GP23" s="362"/>
      <c r="GQ23" s="362"/>
      <c r="GR23" s="362"/>
      <c r="GS23" s="362"/>
      <c r="GT23" s="362"/>
      <c r="GU23" s="362"/>
      <c r="GV23" s="362"/>
      <c r="GW23" s="362"/>
      <c r="GX23" s="362"/>
      <c r="GY23" s="362"/>
      <c r="GZ23" s="362"/>
      <c r="HA23" s="362"/>
      <c r="HB23" s="362"/>
      <c r="HC23" s="362"/>
      <c r="HD23" s="362"/>
      <c r="HE23" s="362"/>
      <c r="HF23" s="362"/>
      <c r="HG23" s="362"/>
      <c r="HH23" s="362"/>
      <c r="HI23" s="362"/>
      <c r="HJ23" s="362"/>
      <c r="HK23" s="362"/>
      <c r="HL23" s="362"/>
      <c r="HM23" s="362"/>
      <c r="HN23" s="362"/>
      <c r="HO23" s="362"/>
      <c r="HP23" s="362"/>
      <c r="HQ23" s="362"/>
      <c r="HR23" s="362"/>
      <c r="HS23" s="362"/>
      <c r="HT23" s="362"/>
      <c r="HU23" s="362"/>
      <c r="HV23" s="362"/>
      <c r="HW23" s="362"/>
      <c r="HX23" s="362"/>
      <c r="HY23" s="362"/>
      <c r="HZ23" s="362"/>
      <c r="IA23" s="362"/>
      <c r="IB23" s="362"/>
      <c r="IC23" s="362"/>
      <c r="ID23" s="362"/>
      <c r="IE23" s="362"/>
      <c r="IF23" s="362"/>
      <c r="IG23" s="362"/>
      <c r="IH23" s="362"/>
      <c r="II23" s="362"/>
      <c r="IJ23" s="362"/>
      <c r="IK23" s="362"/>
      <c r="IL23" s="362"/>
      <c r="IM23" s="362"/>
      <c r="IN23" s="362"/>
      <c r="IO23" s="362"/>
      <c r="IP23" s="362"/>
      <c r="IQ23" s="362"/>
      <c r="IR23" s="362"/>
      <c r="IS23" s="362"/>
      <c r="IT23" s="362"/>
      <c r="IU23" s="362"/>
      <c r="IV23" s="362"/>
    </row>
    <row r="24" spans="1:256" ht="21.75">
      <c r="A24" s="509" t="s">
        <v>321</v>
      </c>
      <c r="B24" s="510"/>
      <c r="C24" s="369">
        <f>SUM(C7:C23)</f>
        <v>0</v>
      </c>
      <c r="D24" s="369">
        <f>SUM(D7:D23)</f>
        <v>0</v>
      </c>
      <c r="E24" s="369">
        <f>SUM(E7:E23)</f>
        <v>0</v>
      </c>
      <c r="F24" s="369">
        <f>SUM(F7:F23)</f>
        <v>0</v>
      </c>
      <c r="G24" s="370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1"/>
      <c r="CS24" s="371"/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1"/>
      <c r="DE24" s="371"/>
      <c r="DF24" s="371"/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71"/>
      <c r="DT24" s="371"/>
      <c r="DU24" s="371"/>
      <c r="DV24" s="371"/>
      <c r="DW24" s="371"/>
      <c r="DX24" s="371"/>
      <c r="DY24" s="371"/>
      <c r="DZ24" s="371"/>
      <c r="EA24" s="371"/>
      <c r="EB24" s="371"/>
      <c r="EC24" s="371"/>
      <c r="ED24" s="371"/>
      <c r="EE24" s="371"/>
      <c r="EF24" s="371"/>
      <c r="EG24" s="371"/>
      <c r="EH24" s="371"/>
      <c r="EI24" s="371"/>
      <c r="EJ24" s="371"/>
      <c r="EK24" s="371"/>
      <c r="EL24" s="371"/>
      <c r="EM24" s="371"/>
      <c r="EN24" s="371"/>
      <c r="EO24" s="371"/>
      <c r="EP24" s="371"/>
      <c r="EQ24" s="371"/>
      <c r="ER24" s="371"/>
      <c r="ES24" s="371"/>
      <c r="ET24" s="371"/>
      <c r="EU24" s="371"/>
      <c r="EV24" s="371"/>
      <c r="EW24" s="371"/>
      <c r="EX24" s="371"/>
      <c r="EY24" s="371"/>
      <c r="EZ24" s="371"/>
      <c r="FA24" s="371"/>
      <c r="FB24" s="371"/>
      <c r="FC24" s="371"/>
      <c r="FD24" s="371"/>
      <c r="FE24" s="371"/>
      <c r="FF24" s="371"/>
      <c r="FG24" s="371"/>
      <c r="FH24" s="371"/>
      <c r="FI24" s="371"/>
      <c r="FJ24" s="371"/>
      <c r="FK24" s="371"/>
      <c r="FL24" s="371"/>
      <c r="FM24" s="371"/>
      <c r="FN24" s="371"/>
      <c r="FO24" s="371"/>
      <c r="FP24" s="371"/>
      <c r="FQ24" s="371"/>
      <c r="FR24" s="371"/>
      <c r="FS24" s="371"/>
      <c r="FT24" s="371"/>
      <c r="FU24" s="371"/>
      <c r="FV24" s="371"/>
      <c r="FW24" s="371"/>
      <c r="FX24" s="371"/>
      <c r="FY24" s="371"/>
      <c r="FZ24" s="371"/>
      <c r="GA24" s="371"/>
      <c r="GB24" s="371"/>
      <c r="GC24" s="371"/>
      <c r="GD24" s="371"/>
      <c r="GE24" s="371"/>
      <c r="GF24" s="371"/>
      <c r="GG24" s="371"/>
      <c r="GH24" s="371"/>
      <c r="GI24" s="371"/>
      <c r="GJ24" s="371"/>
      <c r="GK24" s="371"/>
      <c r="GL24" s="371"/>
      <c r="GM24" s="371"/>
      <c r="GN24" s="371"/>
      <c r="GO24" s="371"/>
      <c r="GP24" s="371"/>
      <c r="GQ24" s="371"/>
      <c r="GR24" s="371"/>
      <c r="GS24" s="371"/>
      <c r="GT24" s="371"/>
      <c r="GU24" s="371"/>
      <c r="GV24" s="371"/>
      <c r="GW24" s="371"/>
      <c r="GX24" s="371"/>
      <c r="GY24" s="371"/>
      <c r="GZ24" s="371"/>
      <c r="HA24" s="371"/>
      <c r="HB24" s="371"/>
      <c r="HC24" s="371"/>
      <c r="HD24" s="371"/>
      <c r="HE24" s="371"/>
      <c r="HF24" s="371"/>
      <c r="HG24" s="371"/>
      <c r="HH24" s="371"/>
      <c r="HI24" s="371"/>
      <c r="HJ24" s="371"/>
      <c r="HK24" s="371"/>
      <c r="HL24" s="371"/>
      <c r="HM24" s="371"/>
      <c r="HN24" s="371"/>
      <c r="HO24" s="371"/>
      <c r="HP24" s="371"/>
      <c r="HQ24" s="371"/>
      <c r="HR24" s="371"/>
      <c r="HS24" s="371"/>
      <c r="HT24" s="371"/>
      <c r="HU24" s="371"/>
      <c r="HV24" s="371"/>
      <c r="HW24" s="371"/>
      <c r="HX24" s="371"/>
      <c r="HY24" s="371"/>
      <c r="HZ24" s="371"/>
      <c r="IA24" s="371"/>
      <c r="IB24" s="371"/>
      <c r="IC24" s="371"/>
      <c r="ID24" s="371"/>
      <c r="IE24" s="371"/>
      <c r="IF24" s="371"/>
      <c r="IG24" s="371"/>
      <c r="IH24" s="371"/>
      <c r="II24" s="371"/>
      <c r="IJ24" s="371"/>
      <c r="IK24" s="371"/>
      <c r="IL24" s="371"/>
      <c r="IM24" s="371"/>
      <c r="IN24" s="371"/>
      <c r="IO24" s="371"/>
      <c r="IP24" s="371"/>
      <c r="IQ24" s="371"/>
      <c r="IR24" s="371"/>
      <c r="IS24" s="371"/>
      <c r="IT24" s="371"/>
      <c r="IU24" s="371"/>
      <c r="IV24" s="371"/>
    </row>
    <row r="26" spans="1:256" ht="21.75">
      <c r="A26" s="371" t="s">
        <v>333</v>
      </c>
      <c r="B26" s="371"/>
      <c r="C26" s="373"/>
      <c r="D26" s="373"/>
      <c r="E26" s="373"/>
      <c r="F26" s="373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371"/>
      <c r="DJ26" s="371"/>
      <c r="DK26" s="371"/>
      <c r="DL26" s="371"/>
      <c r="DM26" s="371"/>
      <c r="DN26" s="371"/>
      <c r="DO26" s="371"/>
      <c r="DP26" s="371"/>
      <c r="DQ26" s="371"/>
      <c r="DR26" s="371"/>
      <c r="DS26" s="371"/>
      <c r="DT26" s="371"/>
      <c r="DU26" s="371"/>
      <c r="DV26" s="371"/>
      <c r="DW26" s="371"/>
      <c r="DX26" s="371"/>
      <c r="DY26" s="371"/>
      <c r="DZ26" s="371"/>
      <c r="EA26" s="371"/>
      <c r="EB26" s="371"/>
      <c r="EC26" s="371"/>
      <c r="ED26" s="371"/>
      <c r="EE26" s="371"/>
      <c r="EF26" s="371"/>
      <c r="EG26" s="371"/>
      <c r="EH26" s="371"/>
      <c r="EI26" s="371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1"/>
      <c r="EW26" s="371"/>
      <c r="EX26" s="371"/>
      <c r="EY26" s="371"/>
      <c r="EZ26" s="371"/>
      <c r="FA26" s="371"/>
      <c r="FB26" s="371"/>
      <c r="FC26" s="371"/>
      <c r="FD26" s="371"/>
      <c r="FE26" s="371"/>
      <c r="FF26" s="371"/>
      <c r="FG26" s="371"/>
      <c r="FH26" s="371"/>
      <c r="FI26" s="371"/>
      <c r="FJ26" s="371"/>
      <c r="FK26" s="371"/>
      <c r="FL26" s="371"/>
      <c r="FM26" s="371"/>
      <c r="FN26" s="371"/>
      <c r="FO26" s="371"/>
      <c r="FP26" s="371"/>
      <c r="FQ26" s="371"/>
      <c r="FR26" s="371"/>
      <c r="FS26" s="371"/>
      <c r="FT26" s="371"/>
      <c r="FU26" s="371"/>
      <c r="FV26" s="371"/>
      <c r="FW26" s="371"/>
      <c r="FX26" s="371"/>
      <c r="FY26" s="371"/>
      <c r="FZ26" s="371"/>
      <c r="GA26" s="371"/>
      <c r="GB26" s="371"/>
      <c r="GC26" s="371"/>
      <c r="GD26" s="371"/>
      <c r="GE26" s="371"/>
      <c r="GF26" s="371"/>
      <c r="GG26" s="371"/>
      <c r="GH26" s="371"/>
      <c r="GI26" s="371"/>
      <c r="GJ26" s="371"/>
      <c r="GK26" s="371"/>
      <c r="GL26" s="371"/>
      <c r="GM26" s="371"/>
      <c r="GN26" s="371"/>
      <c r="GO26" s="371"/>
      <c r="GP26" s="371"/>
      <c r="GQ26" s="371"/>
      <c r="GR26" s="371"/>
      <c r="GS26" s="371"/>
      <c r="GT26" s="371"/>
      <c r="GU26" s="371"/>
      <c r="GV26" s="371"/>
      <c r="GW26" s="371"/>
      <c r="GX26" s="371"/>
      <c r="GY26" s="371"/>
      <c r="GZ26" s="371"/>
      <c r="HA26" s="371"/>
      <c r="HB26" s="371"/>
      <c r="HC26" s="371"/>
      <c r="HD26" s="371"/>
      <c r="HE26" s="371"/>
      <c r="HF26" s="371"/>
      <c r="HG26" s="371"/>
      <c r="HH26" s="371"/>
      <c r="HI26" s="371"/>
      <c r="HJ26" s="371"/>
      <c r="HK26" s="371"/>
      <c r="HL26" s="371"/>
      <c r="HM26" s="371"/>
      <c r="HN26" s="371"/>
      <c r="HO26" s="371"/>
      <c r="HP26" s="371"/>
      <c r="HQ26" s="371"/>
      <c r="HR26" s="371"/>
      <c r="HS26" s="371"/>
      <c r="HT26" s="371"/>
      <c r="HU26" s="371"/>
      <c r="HV26" s="371"/>
      <c r="HW26" s="371"/>
      <c r="HX26" s="371"/>
      <c r="HY26" s="371"/>
      <c r="HZ26" s="371"/>
      <c r="IA26" s="371"/>
      <c r="IB26" s="371"/>
      <c r="IC26" s="371"/>
      <c r="ID26" s="371"/>
      <c r="IE26" s="371"/>
      <c r="IF26" s="371"/>
      <c r="IG26" s="371"/>
      <c r="IH26" s="371"/>
      <c r="II26" s="371"/>
      <c r="IJ26" s="371"/>
      <c r="IK26" s="371"/>
      <c r="IL26" s="371"/>
      <c r="IM26" s="371"/>
      <c r="IN26" s="371"/>
      <c r="IO26" s="371"/>
      <c r="IP26" s="371"/>
      <c r="IQ26" s="371"/>
      <c r="IR26" s="371"/>
      <c r="IS26" s="371"/>
      <c r="IT26" s="371"/>
      <c r="IU26" s="371"/>
      <c r="IV26" s="371"/>
    </row>
    <row r="27" spans="1:256" ht="21.75">
      <c r="A27" s="372" t="s">
        <v>345</v>
      </c>
      <c r="B27" s="372"/>
      <c r="C27" s="396"/>
      <c r="D27" s="396"/>
      <c r="E27" s="396"/>
      <c r="F27" s="373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2"/>
      <c r="EW27" s="372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2"/>
      <c r="FX27" s="372"/>
      <c r="FY27" s="372"/>
      <c r="FZ27" s="372"/>
      <c r="GA27" s="372"/>
      <c r="GB27" s="372"/>
      <c r="GC27" s="372"/>
      <c r="GD27" s="372"/>
      <c r="GE27" s="372"/>
      <c r="GF27" s="372"/>
      <c r="GG27" s="372"/>
      <c r="GH27" s="372"/>
      <c r="GI27" s="372"/>
      <c r="GJ27" s="372"/>
      <c r="GK27" s="372"/>
      <c r="GL27" s="372"/>
      <c r="GM27" s="372"/>
      <c r="GN27" s="372"/>
      <c r="GO27" s="372"/>
      <c r="GP27" s="372"/>
      <c r="GQ27" s="372"/>
      <c r="GR27" s="372"/>
      <c r="GS27" s="372"/>
      <c r="GT27" s="372"/>
      <c r="GU27" s="372"/>
      <c r="GV27" s="372"/>
      <c r="GW27" s="372"/>
      <c r="GX27" s="372"/>
      <c r="GY27" s="372"/>
      <c r="GZ27" s="372"/>
      <c r="HA27" s="372"/>
      <c r="HB27" s="372"/>
      <c r="HC27" s="372"/>
      <c r="HD27" s="372"/>
      <c r="HE27" s="372"/>
      <c r="HF27" s="372"/>
      <c r="HG27" s="372"/>
      <c r="HH27" s="372"/>
      <c r="HI27" s="372"/>
      <c r="HJ27" s="372"/>
      <c r="HK27" s="372"/>
      <c r="HL27" s="372"/>
      <c r="HM27" s="372"/>
      <c r="HN27" s="372"/>
      <c r="HO27" s="372"/>
      <c r="HP27" s="372"/>
      <c r="HQ27" s="372"/>
      <c r="HR27" s="372"/>
      <c r="HS27" s="372"/>
      <c r="HT27" s="372"/>
      <c r="HU27" s="372"/>
      <c r="HV27" s="372"/>
      <c r="HW27" s="372"/>
      <c r="HX27" s="372"/>
      <c r="HY27" s="372"/>
      <c r="HZ27" s="372"/>
      <c r="IA27" s="372"/>
      <c r="IB27" s="372"/>
      <c r="IC27" s="372"/>
      <c r="ID27" s="372"/>
      <c r="IE27" s="372"/>
      <c r="IF27" s="372"/>
      <c r="IG27" s="372"/>
      <c r="IH27" s="372"/>
      <c r="II27" s="372"/>
      <c r="IJ27" s="372"/>
      <c r="IK27" s="372"/>
      <c r="IL27" s="372"/>
      <c r="IM27" s="372"/>
      <c r="IN27" s="372"/>
      <c r="IO27" s="372"/>
      <c r="IP27" s="372"/>
      <c r="IQ27" s="372"/>
      <c r="IR27" s="372"/>
      <c r="IS27" s="372"/>
      <c r="IT27" s="372"/>
      <c r="IU27" s="372"/>
      <c r="IV27" s="372"/>
    </row>
    <row r="28" spans="1:256" ht="24">
      <c r="A28" s="399" t="s">
        <v>344</v>
      </c>
      <c r="B28" s="196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6"/>
    </row>
    <row r="29" ht="21.75">
      <c r="A29" s="372" t="s">
        <v>346</v>
      </c>
    </row>
  </sheetData>
  <sheetProtection/>
  <mergeCells count="1">
    <mergeCell ref="A24:B2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6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9.00390625" style="109" customWidth="1"/>
    <col min="2" max="2" width="26.8515625" style="109" customWidth="1"/>
    <col min="3" max="3" width="55.421875" style="120" customWidth="1"/>
    <col min="4" max="16384" width="9.00390625" style="109" customWidth="1"/>
  </cols>
  <sheetData>
    <row r="1" ht="27.75">
      <c r="C1" s="345" t="s">
        <v>141</v>
      </c>
    </row>
    <row r="2" spans="1:256" ht="27.75">
      <c r="A2" s="397" t="s">
        <v>394</v>
      </c>
      <c r="B2" s="398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spans="1:256" ht="27.75">
      <c r="A3" s="343" t="s">
        <v>382</v>
      </c>
      <c r="B3" s="317"/>
      <c r="C3" s="318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320"/>
      <c r="R3" s="320"/>
      <c r="S3" s="319"/>
      <c r="T3" s="321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  <c r="HQ3" s="322"/>
      <c r="HR3" s="322"/>
      <c r="HS3" s="322"/>
      <c r="HT3" s="322"/>
      <c r="HU3" s="322"/>
      <c r="HV3" s="322"/>
      <c r="HW3" s="322"/>
      <c r="HX3" s="322"/>
      <c r="HY3" s="322"/>
      <c r="HZ3" s="322"/>
      <c r="IA3" s="322"/>
      <c r="IB3" s="322"/>
      <c r="IC3" s="322"/>
      <c r="ID3" s="322"/>
      <c r="IE3" s="322"/>
      <c r="IF3" s="322"/>
      <c r="IG3" s="322"/>
      <c r="IH3" s="322"/>
      <c r="II3" s="322"/>
      <c r="IJ3" s="322"/>
      <c r="IK3" s="322"/>
      <c r="IL3" s="322"/>
      <c r="IM3" s="322"/>
      <c r="IN3" s="322"/>
      <c r="IO3" s="322"/>
      <c r="IP3" s="322"/>
      <c r="IQ3" s="322"/>
      <c r="IR3" s="322"/>
      <c r="IS3" s="322"/>
      <c r="IT3" s="322"/>
      <c r="IU3" s="322"/>
      <c r="IV3" s="322"/>
    </row>
    <row r="4" spans="1:256" ht="24">
      <c r="A4" s="137" t="s">
        <v>2</v>
      </c>
      <c r="B4" s="137" t="s">
        <v>116</v>
      </c>
      <c r="C4" s="374" t="s">
        <v>322</v>
      </c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  <c r="DH4" s="375"/>
      <c r="DI4" s="375"/>
      <c r="DJ4" s="375"/>
      <c r="DK4" s="375"/>
      <c r="DL4" s="375"/>
      <c r="DM4" s="375"/>
      <c r="DN4" s="375"/>
      <c r="DO4" s="375"/>
      <c r="DP4" s="375"/>
      <c r="DQ4" s="375"/>
      <c r="DR4" s="375"/>
      <c r="DS4" s="375"/>
      <c r="DT4" s="375"/>
      <c r="DU4" s="375"/>
      <c r="DV4" s="375"/>
      <c r="DW4" s="375"/>
      <c r="DX4" s="375"/>
      <c r="DY4" s="375"/>
      <c r="DZ4" s="375"/>
      <c r="EA4" s="375"/>
      <c r="EB4" s="375"/>
      <c r="EC4" s="375"/>
      <c r="ED4" s="375"/>
      <c r="EE4" s="375"/>
      <c r="EF4" s="375"/>
      <c r="EG4" s="375"/>
      <c r="EH4" s="375"/>
      <c r="EI4" s="375"/>
      <c r="EJ4" s="375"/>
      <c r="EK4" s="375"/>
      <c r="EL4" s="375"/>
      <c r="EM4" s="375"/>
      <c r="EN4" s="375"/>
      <c r="EO4" s="375"/>
      <c r="EP4" s="375"/>
      <c r="EQ4" s="375"/>
      <c r="ER4" s="375"/>
      <c r="ES4" s="375"/>
      <c r="ET4" s="375"/>
      <c r="EU4" s="375"/>
      <c r="EV4" s="375"/>
      <c r="EW4" s="375"/>
      <c r="EX4" s="375"/>
      <c r="EY4" s="375"/>
      <c r="EZ4" s="375"/>
      <c r="FA4" s="375"/>
      <c r="FB4" s="375"/>
      <c r="FC4" s="375"/>
      <c r="FD4" s="375"/>
      <c r="FE4" s="375"/>
      <c r="FF4" s="375"/>
      <c r="FG4" s="375"/>
      <c r="FH4" s="375"/>
      <c r="FI4" s="375"/>
      <c r="FJ4" s="375"/>
      <c r="FK4" s="375"/>
      <c r="FL4" s="375"/>
      <c r="FM4" s="375"/>
      <c r="FN4" s="375"/>
      <c r="FO4" s="375"/>
      <c r="FP4" s="375"/>
      <c r="FQ4" s="375"/>
      <c r="FR4" s="375"/>
      <c r="FS4" s="375"/>
      <c r="FT4" s="375"/>
      <c r="FU4" s="375"/>
      <c r="FV4" s="375"/>
      <c r="FW4" s="375"/>
      <c r="FX4" s="375"/>
      <c r="FY4" s="375"/>
      <c r="FZ4" s="375"/>
      <c r="GA4" s="375"/>
      <c r="GB4" s="375"/>
      <c r="GC4" s="375"/>
      <c r="GD4" s="375"/>
      <c r="GE4" s="375"/>
      <c r="GF4" s="375"/>
      <c r="GG4" s="375"/>
      <c r="GH4" s="375"/>
      <c r="GI4" s="375"/>
      <c r="GJ4" s="375"/>
      <c r="GK4" s="375"/>
      <c r="GL4" s="375"/>
      <c r="GM4" s="375"/>
      <c r="GN4" s="375"/>
      <c r="GO4" s="375"/>
      <c r="GP4" s="375"/>
      <c r="GQ4" s="375"/>
      <c r="GR4" s="375"/>
      <c r="GS4" s="375"/>
      <c r="GT4" s="375"/>
      <c r="GU4" s="375"/>
      <c r="GV4" s="375"/>
      <c r="GW4" s="375"/>
      <c r="GX4" s="375"/>
      <c r="GY4" s="375"/>
      <c r="GZ4" s="375"/>
      <c r="HA4" s="375"/>
      <c r="HB4" s="375"/>
      <c r="HC4" s="375"/>
      <c r="HD4" s="375"/>
      <c r="HE4" s="375"/>
      <c r="HF4" s="375"/>
      <c r="HG4" s="375"/>
      <c r="HH4" s="375"/>
      <c r="HI4" s="375"/>
      <c r="HJ4" s="375"/>
      <c r="HK4" s="375"/>
      <c r="HL4" s="375"/>
      <c r="HM4" s="375"/>
      <c r="HN4" s="375"/>
      <c r="HO4" s="375"/>
      <c r="HP4" s="375"/>
      <c r="HQ4" s="375"/>
      <c r="HR4" s="375"/>
      <c r="HS4" s="375"/>
      <c r="HT4" s="375"/>
      <c r="HU4" s="375"/>
      <c r="HV4" s="375"/>
      <c r="HW4" s="375"/>
      <c r="HX4" s="375"/>
      <c r="HY4" s="375"/>
      <c r="HZ4" s="375"/>
      <c r="IA4" s="375"/>
      <c r="IB4" s="375"/>
      <c r="IC4" s="375"/>
      <c r="ID4" s="375"/>
      <c r="IE4" s="375"/>
      <c r="IF4" s="375"/>
      <c r="IG4" s="375"/>
      <c r="IH4" s="375"/>
      <c r="II4" s="375"/>
      <c r="IJ4" s="375"/>
      <c r="IK4" s="375"/>
      <c r="IL4" s="375"/>
      <c r="IM4" s="375"/>
      <c r="IN4" s="375"/>
      <c r="IO4" s="375"/>
      <c r="IP4" s="375"/>
      <c r="IQ4" s="375"/>
      <c r="IR4" s="375"/>
      <c r="IS4" s="375"/>
      <c r="IT4" s="375"/>
      <c r="IU4" s="375"/>
      <c r="IV4" s="375"/>
    </row>
    <row r="5" spans="1:256" ht="24">
      <c r="A5" s="376" t="s">
        <v>24</v>
      </c>
      <c r="B5" s="376" t="s">
        <v>25</v>
      </c>
      <c r="C5" s="376" t="s">
        <v>26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7"/>
      <c r="CY5" s="377"/>
      <c r="CZ5" s="377"/>
      <c r="DA5" s="377"/>
      <c r="DB5" s="377"/>
      <c r="DC5" s="377"/>
      <c r="DD5" s="377"/>
      <c r="DE5" s="377"/>
      <c r="DF5" s="377"/>
      <c r="DG5" s="377"/>
      <c r="DH5" s="377"/>
      <c r="DI5" s="377"/>
      <c r="DJ5" s="377"/>
      <c r="DK5" s="377"/>
      <c r="DL5" s="377"/>
      <c r="DM5" s="377"/>
      <c r="DN5" s="377"/>
      <c r="DO5" s="377"/>
      <c r="DP5" s="377"/>
      <c r="DQ5" s="377"/>
      <c r="DR5" s="377"/>
      <c r="DS5" s="377"/>
      <c r="DT5" s="377"/>
      <c r="DU5" s="377"/>
      <c r="DV5" s="377"/>
      <c r="DW5" s="377"/>
      <c r="DX5" s="377"/>
      <c r="DY5" s="377"/>
      <c r="DZ5" s="377"/>
      <c r="EA5" s="377"/>
      <c r="EB5" s="377"/>
      <c r="EC5" s="377"/>
      <c r="ED5" s="377"/>
      <c r="EE5" s="377"/>
      <c r="EF5" s="377"/>
      <c r="EG5" s="377"/>
      <c r="EH5" s="377"/>
      <c r="EI5" s="377"/>
      <c r="EJ5" s="377"/>
      <c r="EK5" s="377"/>
      <c r="EL5" s="377"/>
      <c r="EM5" s="377"/>
      <c r="EN5" s="377"/>
      <c r="EO5" s="377"/>
      <c r="EP5" s="377"/>
      <c r="EQ5" s="377"/>
      <c r="ER5" s="377"/>
      <c r="ES5" s="377"/>
      <c r="ET5" s="377"/>
      <c r="EU5" s="377"/>
      <c r="EV5" s="377"/>
      <c r="EW5" s="377"/>
      <c r="EX5" s="377"/>
      <c r="EY5" s="377"/>
      <c r="EZ5" s="377"/>
      <c r="FA5" s="377"/>
      <c r="FB5" s="377"/>
      <c r="FC5" s="377"/>
      <c r="FD5" s="377"/>
      <c r="FE5" s="377"/>
      <c r="FF5" s="377"/>
      <c r="FG5" s="377"/>
      <c r="FH5" s="377"/>
      <c r="FI5" s="377"/>
      <c r="FJ5" s="377"/>
      <c r="FK5" s="377"/>
      <c r="FL5" s="377"/>
      <c r="FM5" s="377"/>
      <c r="FN5" s="377"/>
      <c r="FO5" s="377"/>
      <c r="FP5" s="377"/>
      <c r="FQ5" s="377"/>
      <c r="FR5" s="377"/>
      <c r="FS5" s="377"/>
      <c r="FT5" s="377"/>
      <c r="FU5" s="377"/>
      <c r="FV5" s="377"/>
      <c r="FW5" s="377"/>
      <c r="FX5" s="377"/>
      <c r="FY5" s="377"/>
      <c r="FZ5" s="377"/>
      <c r="GA5" s="377"/>
      <c r="GB5" s="377"/>
      <c r="GC5" s="377"/>
      <c r="GD5" s="377"/>
      <c r="GE5" s="377"/>
      <c r="GF5" s="377"/>
      <c r="GG5" s="377"/>
      <c r="GH5" s="377"/>
      <c r="GI5" s="377"/>
      <c r="GJ5" s="377"/>
      <c r="GK5" s="377"/>
      <c r="GL5" s="377"/>
      <c r="GM5" s="377"/>
      <c r="GN5" s="377"/>
      <c r="GO5" s="377"/>
      <c r="GP5" s="377"/>
      <c r="GQ5" s="377"/>
      <c r="GR5" s="377"/>
      <c r="GS5" s="377"/>
      <c r="GT5" s="377"/>
      <c r="GU5" s="377"/>
      <c r="GV5" s="377"/>
      <c r="GW5" s="377"/>
      <c r="GX5" s="377"/>
      <c r="GY5" s="377"/>
      <c r="GZ5" s="377"/>
      <c r="HA5" s="377"/>
      <c r="HB5" s="377"/>
      <c r="HC5" s="377"/>
      <c r="HD5" s="377"/>
      <c r="HE5" s="377"/>
      <c r="HF5" s="377"/>
      <c r="HG5" s="377"/>
      <c r="HH5" s="377"/>
      <c r="HI5" s="377"/>
      <c r="HJ5" s="377"/>
      <c r="HK5" s="377"/>
      <c r="HL5" s="377"/>
      <c r="HM5" s="377"/>
      <c r="HN5" s="377"/>
      <c r="HO5" s="377"/>
      <c r="HP5" s="377"/>
      <c r="HQ5" s="377"/>
      <c r="HR5" s="377"/>
      <c r="HS5" s="377"/>
      <c r="HT5" s="377"/>
      <c r="HU5" s="377"/>
      <c r="HV5" s="377"/>
      <c r="HW5" s="377"/>
      <c r="HX5" s="377"/>
      <c r="HY5" s="377"/>
      <c r="HZ5" s="377"/>
      <c r="IA5" s="377"/>
      <c r="IB5" s="377"/>
      <c r="IC5" s="377"/>
      <c r="ID5" s="377"/>
      <c r="IE5" s="377"/>
      <c r="IF5" s="377"/>
      <c r="IG5" s="377"/>
      <c r="IH5" s="377"/>
      <c r="II5" s="377"/>
      <c r="IJ5" s="377"/>
      <c r="IK5" s="377"/>
      <c r="IL5" s="377"/>
      <c r="IM5" s="377"/>
      <c r="IN5" s="377"/>
      <c r="IO5" s="377"/>
      <c r="IP5" s="377"/>
      <c r="IQ5" s="377"/>
      <c r="IR5" s="377"/>
      <c r="IS5" s="377"/>
      <c r="IT5" s="377"/>
      <c r="IU5" s="377"/>
      <c r="IV5" s="377"/>
    </row>
    <row r="6" spans="1:256" ht="24">
      <c r="A6" s="378">
        <v>1</v>
      </c>
      <c r="B6" s="379" t="s">
        <v>323</v>
      </c>
      <c r="C6" s="380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spans="1:256" ht="24">
      <c r="A7" s="381"/>
      <c r="B7" s="126"/>
      <c r="C7" s="184" t="s">
        <v>324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</row>
    <row r="8" spans="1:256" ht="96">
      <c r="A8" s="381"/>
      <c r="B8" s="126"/>
      <c r="C8" s="382" t="s">
        <v>325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  <row r="9" spans="1:256" ht="24">
      <c r="A9" s="381"/>
      <c r="B9" s="126"/>
      <c r="C9" s="382" t="s">
        <v>119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</row>
    <row r="10" spans="1:256" ht="24">
      <c r="A10" s="381"/>
      <c r="B10" s="126"/>
      <c r="C10" s="382" t="s">
        <v>120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</row>
    <row r="11" spans="1:256" ht="24">
      <c r="A11" s="381"/>
      <c r="B11" s="126"/>
      <c r="C11" s="382" t="s">
        <v>122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</row>
    <row r="12" spans="1:256" ht="24">
      <c r="A12" s="381"/>
      <c r="B12" s="126"/>
      <c r="C12" s="383" t="s">
        <v>326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spans="1:256" ht="24">
      <c r="A13" s="381"/>
      <c r="B13" s="126"/>
      <c r="C13" s="184" t="s">
        <v>125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spans="1:256" ht="96">
      <c r="A14" s="381"/>
      <c r="B14" s="126"/>
      <c r="C14" s="382" t="s">
        <v>325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</row>
    <row r="15" spans="1:256" ht="24">
      <c r="A15" s="381"/>
      <c r="B15" s="126"/>
      <c r="C15" s="382" t="s">
        <v>119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  <c r="IV15" s="125"/>
    </row>
    <row r="16" spans="1:256" ht="24">
      <c r="A16" s="381"/>
      <c r="B16" s="126"/>
      <c r="C16" s="382" t="s">
        <v>120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</row>
    <row r="17" spans="1:256" ht="24">
      <c r="A17" s="381"/>
      <c r="B17" s="126"/>
      <c r="C17" s="382" t="s">
        <v>122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spans="1:256" ht="24">
      <c r="A18" s="381"/>
      <c r="B18" s="126"/>
      <c r="C18" s="383" t="s">
        <v>326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spans="1:256" ht="24">
      <c r="A19" s="511" t="s">
        <v>327</v>
      </c>
      <c r="B19" s="512"/>
      <c r="C19" s="38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spans="1:256" ht="24">
      <c r="A20" s="378">
        <v>2</v>
      </c>
      <c r="B20" s="379" t="s">
        <v>328</v>
      </c>
      <c r="C20" s="38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spans="1:256" ht="24">
      <c r="A21" s="126"/>
      <c r="B21" s="126"/>
      <c r="C21" s="184" t="s">
        <v>118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spans="1:256" ht="96">
      <c r="A22" s="381"/>
      <c r="B22" s="126"/>
      <c r="C22" s="382" t="s">
        <v>325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56" ht="24">
      <c r="A23" s="381"/>
      <c r="B23" s="126"/>
      <c r="C23" s="382" t="s">
        <v>119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  <row r="24" spans="1:256" ht="24">
      <c r="A24" s="381"/>
      <c r="B24" s="126"/>
      <c r="C24" s="382" t="s">
        <v>120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spans="1:256" ht="24">
      <c r="A25" s="381"/>
      <c r="B25" s="126"/>
      <c r="C25" s="382" t="s">
        <v>122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spans="1:256" ht="24">
      <c r="A26" s="381"/>
      <c r="B26" s="126"/>
      <c r="C26" s="383" t="s">
        <v>326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</row>
    <row r="27" spans="1:256" ht="24">
      <c r="A27" s="381"/>
      <c r="B27" s="126"/>
      <c r="C27" s="184" t="s">
        <v>125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spans="1:256" ht="96">
      <c r="A28" s="381"/>
      <c r="B28" s="126"/>
      <c r="C28" s="382" t="s">
        <v>325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</row>
    <row r="29" spans="1:256" ht="24">
      <c r="A29" s="381"/>
      <c r="B29" s="126"/>
      <c r="C29" s="382" t="s">
        <v>119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</row>
    <row r="30" spans="1:256" ht="24">
      <c r="A30" s="381"/>
      <c r="B30" s="126"/>
      <c r="C30" s="382" t="s">
        <v>120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</row>
    <row r="31" spans="1:256" ht="24">
      <c r="A31" s="381"/>
      <c r="B31" s="126"/>
      <c r="C31" s="382" t="s">
        <v>122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</row>
    <row r="32" spans="1:256" ht="24">
      <c r="A32" s="381"/>
      <c r="B32" s="126"/>
      <c r="C32" s="386" t="s">
        <v>326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</row>
    <row r="33" spans="1:256" ht="24">
      <c r="A33" s="511" t="s">
        <v>329</v>
      </c>
      <c r="B33" s="512"/>
      <c r="C33" s="38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</row>
    <row r="34" spans="1:256" ht="24">
      <c r="A34" s="378">
        <v>3</v>
      </c>
      <c r="B34" s="379" t="s">
        <v>334</v>
      </c>
      <c r="C34" s="387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</row>
    <row r="35" spans="1:256" ht="24">
      <c r="A35" s="381"/>
      <c r="B35" s="125"/>
      <c r="C35" s="184" t="s">
        <v>118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</row>
    <row r="36" spans="1:256" ht="96">
      <c r="A36" s="381"/>
      <c r="B36" s="126"/>
      <c r="C36" s="382" t="s">
        <v>325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</row>
    <row r="37" spans="1:256" ht="24">
      <c r="A37" s="381"/>
      <c r="B37" s="126"/>
      <c r="C37" s="382" t="s">
        <v>119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</row>
    <row r="38" spans="1:256" ht="24">
      <c r="A38" s="381"/>
      <c r="B38" s="126"/>
      <c r="C38" s="382" t="s">
        <v>120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5"/>
    </row>
    <row r="39" spans="1:256" ht="24">
      <c r="A39" s="381"/>
      <c r="B39" s="126"/>
      <c r="C39" s="382" t="s">
        <v>122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  <c r="IP39" s="125"/>
      <c r="IQ39" s="125"/>
      <c r="IR39" s="125"/>
      <c r="IS39" s="125"/>
      <c r="IT39" s="125"/>
      <c r="IU39" s="125"/>
      <c r="IV39" s="125"/>
    </row>
    <row r="40" spans="1:256" ht="24">
      <c r="A40" s="381"/>
      <c r="B40" s="126"/>
      <c r="C40" s="383" t="s">
        <v>326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  <c r="IV40" s="125"/>
    </row>
    <row r="41" spans="1:256" ht="24">
      <c r="A41" s="381"/>
      <c r="B41" s="126"/>
      <c r="C41" s="184" t="s">
        <v>125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  <c r="IP41" s="125"/>
      <c r="IQ41" s="125"/>
      <c r="IR41" s="125"/>
      <c r="IS41" s="125"/>
      <c r="IT41" s="125"/>
      <c r="IU41" s="125"/>
      <c r="IV41" s="125"/>
    </row>
    <row r="42" spans="1:256" ht="96">
      <c r="A42" s="381"/>
      <c r="B42" s="126"/>
      <c r="C42" s="382" t="s">
        <v>325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  <c r="IP42" s="125"/>
      <c r="IQ42" s="125"/>
      <c r="IR42" s="125"/>
      <c r="IS42" s="125"/>
      <c r="IT42" s="125"/>
      <c r="IU42" s="125"/>
      <c r="IV42" s="125"/>
    </row>
    <row r="43" spans="1:256" ht="24">
      <c r="A43" s="381"/>
      <c r="B43" s="126"/>
      <c r="C43" s="382" t="s">
        <v>119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  <c r="IP43" s="125"/>
      <c r="IQ43" s="125"/>
      <c r="IR43" s="125"/>
      <c r="IS43" s="125"/>
      <c r="IT43" s="125"/>
      <c r="IU43" s="125"/>
      <c r="IV43" s="125"/>
    </row>
    <row r="44" spans="1:256" ht="24">
      <c r="A44" s="381"/>
      <c r="B44" s="126"/>
      <c r="C44" s="382" t="s">
        <v>120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  <c r="IV44" s="125"/>
    </row>
    <row r="45" spans="1:256" ht="24">
      <c r="A45" s="381"/>
      <c r="B45" s="126"/>
      <c r="C45" s="382" t="s">
        <v>122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  <c r="IP45" s="125"/>
      <c r="IQ45" s="125"/>
      <c r="IR45" s="125"/>
      <c r="IS45" s="125"/>
      <c r="IT45" s="125"/>
      <c r="IU45" s="125"/>
      <c r="IV45" s="125"/>
    </row>
    <row r="46" spans="1:256" ht="24">
      <c r="A46" s="381"/>
      <c r="B46" s="126"/>
      <c r="C46" s="386" t="s">
        <v>326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  <c r="IG46" s="125"/>
      <c r="IH46" s="125"/>
      <c r="II46" s="125"/>
      <c r="IJ46" s="125"/>
      <c r="IK46" s="125"/>
      <c r="IL46" s="125"/>
      <c r="IM46" s="125"/>
      <c r="IN46" s="125"/>
      <c r="IO46" s="125"/>
      <c r="IP46" s="125"/>
      <c r="IQ46" s="125"/>
      <c r="IR46" s="125"/>
      <c r="IS46" s="125"/>
      <c r="IT46" s="125"/>
      <c r="IU46" s="125"/>
      <c r="IV46" s="125"/>
    </row>
    <row r="47" spans="1:256" ht="24">
      <c r="A47" s="511" t="s">
        <v>330</v>
      </c>
      <c r="B47" s="512"/>
      <c r="C47" s="384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  <c r="IV47" s="125"/>
    </row>
    <row r="48" spans="1:256" ht="24">
      <c r="A48" s="513" t="s">
        <v>115</v>
      </c>
      <c r="B48" s="514"/>
      <c r="C48" s="380">
        <f>+C47+C33+C19</f>
        <v>0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  <c r="IV48" s="122"/>
    </row>
    <row r="49" spans="1:256" ht="24">
      <c r="A49" s="388"/>
      <c r="C49" s="389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388"/>
      <c r="DK49" s="388"/>
      <c r="DL49" s="388"/>
      <c r="DM49" s="388"/>
      <c r="DN49" s="388"/>
      <c r="DO49" s="388"/>
      <c r="DP49" s="388"/>
      <c r="DQ49" s="388"/>
      <c r="DR49" s="388"/>
      <c r="DS49" s="388"/>
      <c r="DT49" s="388"/>
      <c r="DU49" s="388"/>
      <c r="DV49" s="388"/>
      <c r="DW49" s="388"/>
      <c r="DX49" s="388"/>
      <c r="DY49" s="388"/>
      <c r="DZ49" s="388"/>
      <c r="EA49" s="388"/>
      <c r="EB49" s="388"/>
      <c r="EC49" s="388"/>
      <c r="ED49" s="388"/>
      <c r="EE49" s="388"/>
      <c r="EF49" s="388"/>
      <c r="EG49" s="388"/>
      <c r="EH49" s="388"/>
      <c r="EI49" s="388"/>
      <c r="EJ49" s="388"/>
      <c r="EK49" s="388"/>
      <c r="EL49" s="388"/>
      <c r="EM49" s="388"/>
      <c r="EN49" s="388"/>
      <c r="EO49" s="388"/>
      <c r="EP49" s="388"/>
      <c r="EQ49" s="388"/>
      <c r="ER49" s="388"/>
      <c r="ES49" s="388"/>
      <c r="ET49" s="388"/>
      <c r="EU49" s="388"/>
      <c r="EV49" s="388"/>
      <c r="EW49" s="388"/>
      <c r="EX49" s="388"/>
      <c r="EY49" s="388"/>
      <c r="EZ49" s="388"/>
      <c r="FA49" s="388"/>
      <c r="FB49" s="388"/>
      <c r="FC49" s="388"/>
      <c r="FD49" s="388"/>
      <c r="FE49" s="388"/>
      <c r="FF49" s="388"/>
      <c r="FG49" s="388"/>
      <c r="FH49" s="388"/>
      <c r="FI49" s="388"/>
      <c r="FJ49" s="388"/>
      <c r="FK49" s="388"/>
      <c r="FL49" s="388"/>
      <c r="FM49" s="388"/>
      <c r="FN49" s="388"/>
      <c r="FO49" s="388"/>
      <c r="FP49" s="388"/>
      <c r="FQ49" s="388"/>
      <c r="FR49" s="388"/>
      <c r="FS49" s="388"/>
      <c r="FT49" s="388"/>
      <c r="FU49" s="388"/>
      <c r="FV49" s="388"/>
      <c r="FW49" s="388"/>
      <c r="FX49" s="388"/>
      <c r="FY49" s="388"/>
      <c r="FZ49" s="388"/>
      <c r="GA49" s="388"/>
      <c r="GB49" s="388"/>
      <c r="GC49" s="388"/>
      <c r="GD49" s="388"/>
      <c r="GE49" s="388"/>
      <c r="GF49" s="388"/>
      <c r="GG49" s="388"/>
      <c r="GH49" s="388"/>
      <c r="GI49" s="388"/>
      <c r="GJ49" s="388"/>
      <c r="GK49" s="388"/>
      <c r="GL49" s="388"/>
      <c r="GM49" s="388"/>
      <c r="GN49" s="388"/>
      <c r="GO49" s="388"/>
      <c r="GP49" s="388"/>
      <c r="GQ49" s="388"/>
      <c r="GR49" s="388"/>
      <c r="GS49" s="388"/>
      <c r="GT49" s="388"/>
      <c r="GU49" s="388"/>
      <c r="GV49" s="388"/>
      <c r="GW49" s="388"/>
      <c r="GX49" s="388"/>
      <c r="GY49" s="388"/>
      <c r="GZ49" s="388"/>
      <c r="HA49" s="388"/>
      <c r="HB49" s="388"/>
      <c r="HC49" s="388"/>
      <c r="HD49" s="388"/>
      <c r="HE49" s="388"/>
      <c r="HF49" s="388"/>
      <c r="HG49" s="388"/>
      <c r="HH49" s="388"/>
      <c r="HI49" s="388"/>
      <c r="HJ49" s="388"/>
      <c r="HK49" s="388"/>
      <c r="HL49" s="388"/>
      <c r="HM49" s="388"/>
      <c r="HN49" s="388"/>
      <c r="HO49" s="388"/>
      <c r="HP49" s="388"/>
      <c r="HQ49" s="388"/>
      <c r="HR49" s="388"/>
      <c r="HS49" s="388"/>
      <c r="HT49" s="388"/>
      <c r="HU49" s="388"/>
      <c r="HV49" s="388"/>
      <c r="HW49" s="388"/>
      <c r="HX49" s="388"/>
      <c r="HY49" s="388"/>
      <c r="HZ49" s="388"/>
      <c r="IA49" s="388"/>
      <c r="IB49" s="388"/>
      <c r="IC49" s="388"/>
      <c r="ID49" s="388"/>
      <c r="IE49" s="388"/>
      <c r="IF49" s="388"/>
      <c r="IG49" s="388"/>
      <c r="IH49" s="388"/>
      <c r="II49" s="388"/>
      <c r="IJ49" s="388"/>
      <c r="IK49" s="388"/>
      <c r="IL49" s="388"/>
      <c r="IM49" s="388"/>
      <c r="IN49" s="388"/>
      <c r="IO49" s="388"/>
      <c r="IP49" s="388"/>
      <c r="IQ49" s="388"/>
      <c r="IR49" s="388"/>
      <c r="IS49" s="388"/>
      <c r="IT49" s="388"/>
      <c r="IU49" s="388"/>
      <c r="IV49" s="388"/>
    </row>
    <row r="50" spans="1:256" ht="24">
      <c r="A50" s="196" t="s">
        <v>286</v>
      </c>
      <c r="B50" s="196"/>
      <c r="C50" s="195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  <c r="HI50" s="196"/>
      <c r="HJ50" s="196"/>
      <c r="HK50" s="196"/>
      <c r="HL50" s="196"/>
      <c r="HM50" s="196"/>
      <c r="HN50" s="196"/>
      <c r="HO50" s="196"/>
      <c r="HP50" s="196"/>
      <c r="HQ50" s="196"/>
      <c r="HR50" s="196"/>
      <c r="HS50" s="196"/>
      <c r="HT50" s="196"/>
      <c r="HU50" s="196"/>
      <c r="HV50" s="196"/>
      <c r="HW50" s="196"/>
      <c r="HX50" s="196"/>
      <c r="HY50" s="196"/>
      <c r="HZ50" s="196"/>
      <c r="IA50" s="196"/>
      <c r="IB50" s="196"/>
      <c r="IC50" s="196"/>
      <c r="ID50" s="196"/>
      <c r="IE50" s="196"/>
      <c r="IF50" s="196"/>
      <c r="IG50" s="196"/>
      <c r="IH50" s="196"/>
      <c r="II50" s="196"/>
      <c r="IJ50" s="196"/>
      <c r="IK50" s="196"/>
      <c r="IL50" s="196"/>
      <c r="IM50" s="196"/>
      <c r="IN50" s="196"/>
      <c r="IO50" s="196"/>
      <c r="IP50" s="196"/>
      <c r="IQ50" s="196"/>
      <c r="IR50" s="196"/>
      <c r="IS50" s="196"/>
      <c r="IT50" s="196"/>
      <c r="IU50" s="196"/>
      <c r="IV50" s="196"/>
    </row>
    <row r="51" spans="1:256" ht="24">
      <c r="A51" s="372" t="s">
        <v>345</v>
      </c>
      <c r="B51" s="372"/>
      <c r="C51" s="396"/>
      <c r="D51" s="396"/>
      <c r="E51" s="396"/>
      <c r="F51" s="373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2"/>
      <c r="CP51" s="372"/>
      <c r="CQ51" s="372"/>
      <c r="CR51" s="372"/>
      <c r="CS51" s="372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72"/>
      <c r="DO51" s="372"/>
      <c r="DP51" s="372"/>
      <c r="DQ51" s="372"/>
      <c r="DR51" s="372"/>
      <c r="DS51" s="372"/>
      <c r="DT51" s="372"/>
      <c r="DU51" s="372"/>
      <c r="DV51" s="372"/>
      <c r="DW51" s="372"/>
      <c r="DX51" s="372"/>
      <c r="DY51" s="372"/>
      <c r="DZ51" s="372"/>
      <c r="EA51" s="372"/>
      <c r="EB51" s="372"/>
      <c r="EC51" s="372"/>
      <c r="ED51" s="372"/>
      <c r="EE51" s="372"/>
      <c r="EF51" s="372"/>
      <c r="EG51" s="372"/>
      <c r="EH51" s="372"/>
      <c r="EI51" s="372"/>
      <c r="EJ51" s="372"/>
      <c r="EK51" s="372"/>
      <c r="EL51" s="372"/>
      <c r="EM51" s="372"/>
      <c r="EN51" s="372"/>
      <c r="EO51" s="372"/>
      <c r="EP51" s="372"/>
      <c r="EQ51" s="372"/>
      <c r="ER51" s="372"/>
      <c r="ES51" s="372"/>
      <c r="ET51" s="372"/>
      <c r="EU51" s="372"/>
      <c r="EV51" s="372"/>
      <c r="EW51" s="372"/>
      <c r="EX51" s="372"/>
      <c r="EY51" s="372"/>
      <c r="EZ51" s="372"/>
      <c r="FA51" s="372"/>
      <c r="FB51" s="372"/>
      <c r="FC51" s="372"/>
      <c r="FD51" s="372"/>
      <c r="FE51" s="372"/>
      <c r="FF51" s="372"/>
      <c r="FG51" s="372"/>
      <c r="FH51" s="372"/>
      <c r="FI51" s="372"/>
      <c r="FJ51" s="372"/>
      <c r="FK51" s="372"/>
      <c r="FL51" s="372"/>
      <c r="FM51" s="372"/>
      <c r="FN51" s="372"/>
      <c r="FO51" s="372"/>
      <c r="FP51" s="372"/>
      <c r="FQ51" s="372"/>
      <c r="FR51" s="372"/>
      <c r="FS51" s="372"/>
      <c r="FT51" s="372"/>
      <c r="FU51" s="372"/>
      <c r="FV51" s="372"/>
      <c r="FW51" s="372"/>
      <c r="FX51" s="372"/>
      <c r="FY51" s="372"/>
      <c r="FZ51" s="372"/>
      <c r="GA51" s="372"/>
      <c r="GB51" s="372"/>
      <c r="GC51" s="372"/>
      <c r="GD51" s="372"/>
      <c r="GE51" s="372"/>
      <c r="GF51" s="372"/>
      <c r="GG51" s="372"/>
      <c r="GH51" s="372"/>
      <c r="GI51" s="372"/>
      <c r="GJ51" s="372"/>
      <c r="GK51" s="372"/>
      <c r="GL51" s="372"/>
      <c r="GM51" s="372"/>
      <c r="GN51" s="372"/>
      <c r="GO51" s="372"/>
      <c r="GP51" s="372"/>
      <c r="GQ51" s="372"/>
      <c r="GR51" s="372"/>
      <c r="GS51" s="372"/>
      <c r="GT51" s="372"/>
      <c r="GU51" s="372"/>
      <c r="GV51" s="372"/>
      <c r="GW51" s="372"/>
      <c r="GX51" s="372"/>
      <c r="GY51" s="372"/>
      <c r="GZ51" s="372"/>
      <c r="HA51" s="372"/>
      <c r="HB51" s="372"/>
      <c r="HC51" s="372"/>
      <c r="HD51" s="372"/>
      <c r="HE51" s="372"/>
      <c r="HF51" s="372"/>
      <c r="HG51" s="372"/>
      <c r="HH51" s="372"/>
      <c r="HI51" s="372"/>
      <c r="HJ51" s="372"/>
      <c r="HK51" s="372"/>
      <c r="HL51" s="372"/>
      <c r="HM51" s="372"/>
      <c r="HN51" s="372"/>
      <c r="HO51" s="372"/>
      <c r="HP51" s="372"/>
      <c r="HQ51" s="372"/>
      <c r="HR51" s="372"/>
      <c r="HS51" s="372"/>
      <c r="HT51" s="372"/>
      <c r="HU51" s="372"/>
      <c r="HV51" s="372"/>
      <c r="HW51" s="372"/>
      <c r="HX51" s="372"/>
      <c r="HY51" s="372"/>
      <c r="HZ51" s="372"/>
      <c r="IA51" s="372"/>
      <c r="IB51" s="372"/>
      <c r="IC51" s="372"/>
      <c r="ID51" s="372"/>
      <c r="IE51" s="372"/>
      <c r="IF51" s="372"/>
      <c r="IG51" s="372"/>
      <c r="IH51" s="372"/>
      <c r="II51" s="372"/>
      <c r="IJ51" s="372"/>
      <c r="IK51" s="372"/>
      <c r="IL51" s="372"/>
      <c r="IM51" s="372"/>
      <c r="IN51" s="372"/>
      <c r="IO51" s="372"/>
      <c r="IP51" s="372"/>
      <c r="IQ51" s="372"/>
      <c r="IR51" s="372"/>
      <c r="IS51" s="372"/>
      <c r="IT51" s="372"/>
      <c r="IU51" s="372"/>
      <c r="IV51" s="372"/>
    </row>
    <row r="52" spans="1:256" ht="24">
      <c r="A52" s="399" t="s">
        <v>344</v>
      </c>
      <c r="B52" s="196"/>
      <c r="C52" s="195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  <c r="ID52" s="196"/>
      <c r="IE52" s="196"/>
      <c r="IF52" s="196"/>
      <c r="IG52" s="196"/>
      <c r="IH52" s="196"/>
      <c r="II52" s="196"/>
      <c r="IJ52" s="196"/>
      <c r="IK52" s="196"/>
      <c r="IL52" s="196"/>
      <c r="IM52" s="196"/>
      <c r="IN52" s="196"/>
      <c r="IO52" s="196"/>
      <c r="IP52" s="196"/>
      <c r="IQ52" s="196"/>
      <c r="IR52" s="196"/>
      <c r="IS52" s="196"/>
      <c r="IT52" s="196"/>
      <c r="IU52" s="196"/>
      <c r="IV52" s="196"/>
    </row>
    <row r="53" spans="1:256" ht="24">
      <c r="A53" s="372" t="s">
        <v>346</v>
      </c>
      <c r="B53" s="346"/>
      <c r="C53" s="347"/>
      <c r="D53" s="347"/>
      <c r="E53" s="347"/>
      <c r="F53" s="348"/>
      <c r="G53" s="372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  <c r="CG53" s="350"/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0"/>
      <c r="CZ53" s="350"/>
      <c r="DA53" s="350"/>
      <c r="DB53" s="350"/>
      <c r="DC53" s="350"/>
      <c r="DD53" s="350"/>
      <c r="DE53" s="350"/>
      <c r="DF53" s="350"/>
      <c r="DG53" s="350"/>
      <c r="DH53" s="350"/>
      <c r="DI53" s="350"/>
      <c r="DJ53" s="350"/>
      <c r="DK53" s="350"/>
      <c r="DL53" s="350"/>
      <c r="DM53" s="350"/>
      <c r="DN53" s="350"/>
      <c r="DO53" s="350"/>
      <c r="DP53" s="350"/>
      <c r="DQ53" s="350"/>
      <c r="DR53" s="350"/>
      <c r="DS53" s="350"/>
      <c r="DT53" s="350"/>
      <c r="DU53" s="350"/>
      <c r="DV53" s="350"/>
      <c r="DW53" s="350"/>
      <c r="DX53" s="350"/>
      <c r="DY53" s="350"/>
      <c r="DZ53" s="350"/>
      <c r="EA53" s="350"/>
      <c r="EB53" s="350"/>
      <c r="EC53" s="350"/>
      <c r="ED53" s="350"/>
      <c r="EE53" s="350"/>
      <c r="EF53" s="350"/>
      <c r="EG53" s="350"/>
      <c r="EH53" s="350"/>
      <c r="EI53" s="350"/>
      <c r="EJ53" s="350"/>
      <c r="EK53" s="350"/>
      <c r="EL53" s="350"/>
      <c r="EM53" s="350"/>
      <c r="EN53" s="350"/>
      <c r="EO53" s="350"/>
      <c r="EP53" s="350"/>
      <c r="EQ53" s="350"/>
      <c r="ER53" s="350"/>
      <c r="ES53" s="350"/>
      <c r="ET53" s="350"/>
      <c r="EU53" s="350"/>
      <c r="EV53" s="350"/>
      <c r="EW53" s="350"/>
      <c r="EX53" s="350"/>
      <c r="EY53" s="350"/>
      <c r="EZ53" s="350"/>
      <c r="FA53" s="350"/>
      <c r="FB53" s="350"/>
      <c r="FC53" s="350"/>
      <c r="FD53" s="350"/>
      <c r="FE53" s="350"/>
      <c r="FF53" s="350"/>
      <c r="FG53" s="350"/>
      <c r="FH53" s="350"/>
      <c r="FI53" s="350"/>
      <c r="FJ53" s="350"/>
      <c r="FK53" s="350"/>
      <c r="FL53" s="350"/>
      <c r="FM53" s="350"/>
      <c r="FN53" s="350"/>
      <c r="FO53" s="350"/>
      <c r="FP53" s="350"/>
      <c r="FQ53" s="350"/>
      <c r="FR53" s="350"/>
      <c r="FS53" s="350"/>
      <c r="FT53" s="350"/>
      <c r="FU53" s="350"/>
      <c r="FV53" s="350"/>
      <c r="FW53" s="350"/>
      <c r="FX53" s="350"/>
      <c r="FY53" s="350"/>
      <c r="FZ53" s="350"/>
      <c r="GA53" s="350"/>
      <c r="GB53" s="350"/>
      <c r="GC53" s="350"/>
      <c r="GD53" s="350"/>
      <c r="GE53" s="350"/>
      <c r="GF53" s="350"/>
      <c r="GG53" s="350"/>
      <c r="GH53" s="350"/>
      <c r="GI53" s="350"/>
      <c r="GJ53" s="350"/>
      <c r="GK53" s="350"/>
      <c r="GL53" s="350"/>
      <c r="GM53" s="350"/>
      <c r="GN53" s="350"/>
      <c r="GO53" s="350"/>
      <c r="GP53" s="350"/>
      <c r="GQ53" s="350"/>
      <c r="GR53" s="350"/>
      <c r="GS53" s="350"/>
      <c r="GT53" s="350"/>
      <c r="GU53" s="350"/>
      <c r="GV53" s="350"/>
      <c r="GW53" s="350"/>
      <c r="GX53" s="350"/>
      <c r="GY53" s="350"/>
      <c r="GZ53" s="350"/>
      <c r="HA53" s="350"/>
      <c r="HB53" s="350"/>
      <c r="HC53" s="350"/>
      <c r="HD53" s="350"/>
      <c r="HE53" s="350"/>
      <c r="HF53" s="350"/>
      <c r="HG53" s="350"/>
      <c r="HH53" s="350"/>
      <c r="HI53" s="350"/>
      <c r="HJ53" s="350"/>
      <c r="HK53" s="350"/>
      <c r="HL53" s="350"/>
      <c r="HM53" s="350"/>
      <c r="HN53" s="350"/>
      <c r="HO53" s="350"/>
      <c r="HP53" s="350"/>
      <c r="HQ53" s="350"/>
      <c r="HR53" s="350"/>
      <c r="HS53" s="350"/>
      <c r="HT53" s="350"/>
      <c r="HU53" s="350"/>
      <c r="HV53" s="350"/>
      <c r="HW53" s="350"/>
      <c r="HX53" s="350"/>
      <c r="HY53" s="350"/>
      <c r="HZ53" s="350"/>
      <c r="IA53" s="350"/>
      <c r="IB53" s="350"/>
      <c r="IC53" s="350"/>
      <c r="ID53" s="350"/>
      <c r="IE53" s="350"/>
      <c r="IF53" s="350"/>
      <c r="IG53" s="350"/>
      <c r="IH53" s="350"/>
      <c r="II53" s="350"/>
      <c r="IJ53" s="350"/>
      <c r="IK53" s="350"/>
      <c r="IL53" s="350"/>
      <c r="IM53" s="350"/>
      <c r="IN53" s="350"/>
      <c r="IO53" s="350"/>
      <c r="IP53" s="350"/>
      <c r="IQ53" s="350"/>
      <c r="IR53" s="350"/>
      <c r="IS53" s="350"/>
      <c r="IT53" s="350"/>
      <c r="IU53" s="350"/>
      <c r="IV53" s="350"/>
    </row>
    <row r="54" spans="1:256" ht="24">
      <c r="A54" s="122"/>
      <c r="B54" s="122"/>
      <c r="C54" s="390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</row>
    <row r="55" spans="1:256" ht="24">
      <c r="A55" s="122"/>
      <c r="B55" s="122"/>
      <c r="C55" s="390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  <c r="II55" s="122"/>
      <c r="IJ55" s="122"/>
      <c r="IK55" s="122"/>
      <c r="IL55" s="122"/>
      <c r="IM55" s="122"/>
      <c r="IN55" s="122"/>
      <c r="IO55" s="122"/>
      <c r="IP55" s="122"/>
      <c r="IQ55" s="122"/>
      <c r="IR55" s="122"/>
      <c r="IS55" s="122"/>
      <c r="IT55" s="122"/>
      <c r="IU55" s="122"/>
      <c r="IV55" s="122"/>
    </row>
    <row r="56" spans="1:256" ht="24">
      <c r="A56" s="122"/>
      <c r="B56" s="122"/>
      <c r="C56" s="390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122"/>
      <c r="IH56" s="122"/>
      <c r="II56" s="122"/>
      <c r="IJ56" s="122"/>
      <c r="IK56" s="122"/>
      <c r="IL56" s="122"/>
      <c r="IM56" s="122"/>
      <c r="IN56" s="122"/>
      <c r="IO56" s="122"/>
      <c r="IP56" s="122"/>
      <c r="IQ56" s="122"/>
      <c r="IR56" s="122"/>
      <c r="IS56" s="122"/>
      <c r="IT56" s="122"/>
      <c r="IU56" s="122"/>
      <c r="IV56" s="122"/>
    </row>
    <row r="57" spans="1:256" ht="24">
      <c r="A57" s="122"/>
      <c r="B57" s="122"/>
      <c r="C57" s="516" t="s">
        <v>395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  <c r="HH57" s="122"/>
      <c r="HI57" s="122"/>
      <c r="HJ57" s="122"/>
      <c r="HK57" s="122"/>
      <c r="HL57" s="122"/>
      <c r="HM57" s="122"/>
      <c r="HN57" s="122"/>
      <c r="HO57" s="122"/>
      <c r="HP57" s="122"/>
      <c r="HQ57" s="122"/>
      <c r="HR57" s="122"/>
      <c r="HS57" s="122"/>
      <c r="HT57" s="122"/>
      <c r="HU57" s="122"/>
      <c r="HV57" s="122"/>
      <c r="HW57" s="122"/>
      <c r="HX57" s="122"/>
      <c r="HY57" s="122"/>
      <c r="HZ57" s="122"/>
      <c r="IA57" s="122"/>
      <c r="IB57" s="122"/>
      <c r="IC57" s="122"/>
      <c r="ID57" s="122"/>
      <c r="IE57" s="122"/>
      <c r="IF57" s="122"/>
      <c r="IG57" s="122"/>
      <c r="IH57" s="122"/>
      <c r="II57" s="122"/>
      <c r="IJ57" s="122"/>
      <c r="IK57" s="122"/>
      <c r="IL57" s="122"/>
      <c r="IM57" s="122"/>
      <c r="IN57" s="122"/>
      <c r="IO57" s="122"/>
      <c r="IP57" s="122"/>
      <c r="IQ57" s="122"/>
      <c r="IR57" s="122"/>
      <c r="IS57" s="122"/>
      <c r="IT57" s="122"/>
      <c r="IU57" s="122"/>
      <c r="IV57" s="122"/>
    </row>
    <row r="58" spans="1:256" ht="24">
      <c r="A58" s="122"/>
      <c r="B58" s="122"/>
      <c r="C58" s="516" t="s">
        <v>396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2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</row>
    <row r="59" ht="24">
      <c r="C59" s="516" t="s">
        <v>397</v>
      </c>
    </row>
    <row r="60" ht="24">
      <c r="C60" s="516" t="s">
        <v>398</v>
      </c>
    </row>
  </sheetData>
  <sheetProtection/>
  <mergeCells count="4">
    <mergeCell ref="A19:B19"/>
    <mergeCell ref="A33:B33"/>
    <mergeCell ref="A47:B47"/>
    <mergeCell ref="A48:B48"/>
  </mergeCells>
  <printOptions horizontalCentered="1"/>
  <pageMargins left="0" right="0" top="0.9448818897637796" bottom="0.9448818897637796" header="0.31496062992125984" footer="0.31496062992125984"/>
  <pageSetup horizontalDpi="600" verticalDpi="600" orientation="portrait" paperSize="9" scale="90" r:id="rId1"/>
  <headerFooter>
    <oddFooter>&amp;C&amp;"TH SarabunPSK,ธรรมดา"&amp;16&amp;P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14"/>
  <sheetViews>
    <sheetView zoomScale="110" zoomScaleNormal="110" zoomScalePageLayoutView="0" workbookViewId="0" topLeftCell="A1">
      <selection activeCell="A2" sqref="A2"/>
    </sheetView>
  </sheetViews>
  <sheetFormatPr defaultColWidth="13.00390625" defaultRowHeight="15"/>
  <cols>
    <col min="1" max="2" width="13.00390625" style="197" customWidth="1"/>
    <col min="3" max="3" width="28.57421875" style="197" customWidth="1"/>
    <col min="4" max="4" width="22.421875" style="197" customWidth="1"/>
    <col min="5" max="5" width="9.8515625" style="197" bestFit="1" customWidth="1"/>
    <col min="6" max="7" width="5.140625" style="198" bestFit="1" customWidth="1"/>
    <col min="8" max="8" width="5.7109375" style="198" bestFit="1" customWidth="1"/>
    <col min="9" max="9" width="5.140625" style="198" bestFit="1" customWidth="1"/>
    <col min="10" max="10" width="6.140625" style="198" bestFit="1" customWidth="1"/>
    <col min="11" max="11" width="6.8515625" style="198" bestFit="1" customWidth="1"/>
    <col min="12" max="12" width="5.140625" style="198" bestFit="1" customWidth="1"/>
    <col min="13" max="13" width="7.00390625" style="198" bestFit="1" customWidth="1"/>
    <col min="14" max="14" width="5.140625" style="198" bestFit="1" customWidth="1"/>
    <col min="15" max="15" width="7.421875" style="198" bestFit="1" customWidth="1"/>
    <col min="16" max="16" width="5.421875" style="198" bestFit="1" customWidth="1"/>
    <col min="17" max="17" width="7.8515625" style="198" bestFit="1" customWidth="1"/>
    <col min="18" max="18" width="9.57421875" style="198" bestFit="1" customWidth="1"/>
    <col min="19" max="19" width="7.421875" style="198" bestFit="1" customWidth="1"/>
    <col min="20" max="21" width="8.8515625" style="198" bestFit="1" customWidth="1"/>
    <col min="22" max="22" width="7.421875" style="198" bestFit="1" customWidth="1"/>
    <col min="23" max="23" width="7.00390625" style="201" bestFit="1" customWidth="1"/>
    <col min="24" max="16384" width="13.00390625" style="197" customWidth="1"/>
  </cols>
  <sheetData>
    <row r="1" spans="21:23" ht="30.75">
      <c r="U1" s="473" t="s">
        <v>110</v>
      </c>
      <c r="V1" s="473"/>
      <c r="W1" s="473"/>
    </row>
    <row r="2" spans="1:22" s="216" customFormat="1" ht="27.75">
      <c r="A2" s="213" t="s">
        <v>294</v>
      </c>
      <c r="F2" s="214"/>
      <c r="G2" s="214"/>
      <c r="H2" s="214"/>
      <c r="I2" s="214"/>
      <c r="J2" s="214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s="196" customFormat="1" ht="24">
      <c r="A3" s="193"/>
      <c r="D3" s="193"/>
      <c r="E3" s="193"/>
      <c r="F3" s="194"/>
      <c r="G3" s="194"/>
      <c r="H3" s="194"/>
      <c r="I3" s="194"/>
      <c r="J3" s="194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3" s="199" customFormat="1" ht="19.5">
      <c r="A4" s="474" t="s">
        <v>249</v>
      </c>
      <c r="B4" s="474" t="s">
        <v>231</v>
      </c>
      <c r="C4" s="474" t="s">
        <v>142</v>
      </c>
      <c r="D4" s="475" t="s">
        <v>112</v>
      </c>
      <c r="E4" s="480" t="s">
        <v>339</v>
      </c>
      <c r="F4" s="477" t="s">
        <v>332</v>
      </c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  <c r="W4" s="475" t="s">
        <v>115</v>
      </c>
    </row>
    <row r="5" spans="1:23" s="199" customFormat="1" ht="78">
      <c r="A5" s="474"/>
      <c r="B5" s="474"/>
      <c r="C5" s="474"/>
      <c r="D5" s="476"/>
      <c r="E5" s="481"/>
      <c r="F5" s="200" t="s">
        <v>338</v>
      </c>
      <c r="G5" s="200" t="s">
        <v>337</v>
      </c>
      <c r="H5" s="200" t="s">
        <v>336</v>
      </c>
      <c r="I5" s="200" t="s">
        <v>237</v>
      </c>
      <c r="J5" s="200" t="s">
        <v>335</v>
      </c>
      <c r="K5" s="200" t="s">
        <v>235</v>
      </c>
      <c r="L5" s="200" t="s">
        <v>234</v>
      </c>
      <c r="M5" s="200" t="s">
        <v>239</v>
      </c>
      <c r="N5" s="200" t="s">
        <v>233</v>
      </c>
      <c r="O5" s="200" t="s">
        <v>205</v>
      </c>
      <c r="P5" s="200" t="s">
        <v>232</v>
      </c>
      <c r="Q5" s="200" t="s">
        <v>236</v>
      </c>
      <c r="R5" s="200" t="s">
        <v>245</v>
      </c>
      <c r="S5" s="200" t="s">
        <v>244</v>
      </c>
      <c r="T5" s="200" t="s">
        <v>246</v>
      </c>
      <c r="U5" s="200" t="s">
        <v>202</v>
      </c>
      <c r="V5" s="200" t="s">
        <v>247</v>
      </c>
      <c r="W5" s="476"/>
    </row>
    <row r="6" spans="1:25" s="203" customFormat="1" ht="78">
      <c r="A6" s="330" t="s">
        <v>258</v>
      </c>
      <c r="B6" s="331" t="s">
        <v>259</v>
      </c>
      <c r="C6" s="329" t="s">
        <v>274</v>
      </c>
      <c r="D6" s="205" t="s">
        <v>292</v>
      </c>
      <c r="E6" s="326"/>
      <c r="F6" s="327"/>
      <c r="G6" s="327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328"/>
      <c r="V6" s="222"/>
      <c r="W6" s="223"/>
      <c r="X6" s="202"/>
      <c r="Y6" s="202"/>
    </row>
    <row r="7" spans="1:23" s="209" customFormat="1" ht="97.5">
      <c r="A7" s="210"/>
      <c r="B7" s="205"/>
      <c r="C7" s="204" t="s">
        <v>275</v>
      </c>
      <c r="D7" s="205" t="s">
        <v>267</v>
      </c>
      <c r="E7" s="205"/>
      <c r="F7" s="206"/>
      <c r="G7" s="206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  <c r="V7" s="207"/>
      <c r="W7" s="223">
        <f aca="true" t="shared" si="0" ref="W7:W14">SUM(F7:U7)</f>
        <v>0</v>
      </c>
    </row>
    <row r="8" spans="1:23" s="209" customFormat="1" ht="78">
      <c r="A8" s="210"/>
      <c r="B8" s="204" t="s">
        <v>260</v>
      </c>
      <c r="C8" s="204" t="s">
        <v>273</v>
      </c>
      <c r="D8" s="204" t="s">
        <v>268</v>
      </c>
      <c r="E8" s="20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/>
      <c r="V8" s="207"/>
      <c r="W8" s="223">
        <f>SUM(F8:U8)</f>
        <v>0</v>
      </c>
    </row>
    <row r="9" spans="1:23" s="209" customFormat="1" ht="97.5">
      <c r="A9" s="210"/>
      <c r="B9" s="211" t="s">
        <v>261</v>
      </c>
      <c r="C9" s="204" t="s">
        <v>240</v>
      </c>
      <c r="D9" s="205" t="s">
        <v>269</v>
      </c>
      <c r="E9" s="205"/>
      <c r="F9" s="206"/>
      <c r="G9" s="206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  <c r="V9" s="207"/>
      <c r="W9" s="223">
        <f t="shared" si="0"/>
        <v>0</v>
      </c>
    </row>
    <row r="10" spans="1:23" s="209" customFormat="1" ht="39">
      <c r="A10" s="210"/>
      <c r="B10" s="205"/>
      <c r="C10" s="204" t="s">
        <v>262</v>
      </c>
      <c r="D10" s="204" t="s">
        <v>270</v>
      </c>
      <c r="E10" s="204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7"/>
      <c r="W10" s="223">
        <f t="shared" si="0"/>
        <v>0</v>
      </c>
    </row>
    <row r="11" spans="1:23" s="209" customFormat="1" ht="97.5">
      <c r="A11" s="210"/>
      <c r="B11" s="211" t="s">
        <v>263</v>
      </c>
      <c r="C11" s="204" t="s">
        <v>241</v>
      </c>
      <c r="D11" s="205" t="s">
        <v>271</v>
      </c>
      <c r="E11" s="205"/>
      <c r="F11" s="206"/>
      <c r="G11" s="206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8"/>
      <c r="V11" s="207"/>
      <c r="W11" s="223">
        <f t="shared" si="0"/>
        <v>0</v>
      </c>
    </row>
    <row r="12" spans="1:23" s="209" customFormat="1" ht="97.5">
      <c r="A12" s="210"/>
      <c r="B12" s="210"/>
      <c r="C12" s="204" t="s">
        <v>264</v>
      </c>
      <c r="D12" s="204" t="s">
        <v>272</v>
      </c>
      <c r="E12" s="204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8"/>
      <c r="V12" s="207"/>
      <c r="W12" s="223">
        <f t="shared" si="0"/>
        <v>0</v>
      </c>
    </row>
    <row r="13" spans="1:23" s="209" customFormat="1" ht="39">
      <c r="A13" s="205"/>
      <c r="B13" s="205"/>
      <c r="C13" s="204" t="s">
        <v>265</v>
      </c>
      <c r="D13" s="204" t="s">
        <v>291</v>
      </c>
      <c r="E13" s="204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8"/>
      <c r="V13" s="207"/>
      <c r="W13" s="223">
        <f t="shared" si="0"/>
        <v>0</v>
      </c>
    </row>
    <row r="14" spans="1:25" s="209" customFormat="1" ht="253.5">
      <c r="A14" s="204" t="s">
        <v>266</v>
      </c>
      <c r="B14" s="204" t="s">
        <v>242</v>
      </c>
      <c r="C14" s="204" t="s">
        <v>243</v>
      </c>
      <c r="D14" s="204" t="s">
        <v>293</v>
      </c>
      <c r="E14" s="205"/>
      <c r="F14" s="206"/>
      <c r="G14" s="206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8"/>
      <c r="V14" s="207"/>
      <c r="W14" s="223">
        <f t="shared" si="0"/>
        <v>0</v>
      </c>
      <c r="Y14" s="212"/>
    </row>
  </sheetData>
  <sheetProtection/>
  <mergeCells count="8">
    <mergeCell ref="U1:W1"/>
    <mergeCell ref="A4:A5"/>
    <mergeCell ref="D4:D5"/>
    <mergeCell ref="F4:V4"/>
    <mergeCell ref="B4:B5"/>
    <mergeCell ref="C4:C5"/>
    <mergeCell ref="E4:E5"/>
    <mergeCell ref="W4:W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T31"/>
  <sheetViews>
    <sheetView zoomScalePageLayoutView="0" workbookViewId="0" topLeftCell="A25">
      <selection activeCell="A1" sqref="A1:T31"/>
    </sheetView>
  </sheetViews>
  <sheetFormatPr defaultColWidth="20.8515625" defaultRowHeight="15"/>
  <cols>
    <col min="1" max="1" width="13.7109375" style="428" customWidth="1"/>
    <col min="2" max="2" width="21.140625" style="428" customWidth="1"/>
    <col min="3" max="6" width="8.8515625" style="429" bestFit="1" customWidth="1"/>
    <col min="7" max="7" width="10.140625" style="429" customWidth="1"/>
    <col min="8" max="8" width="9.8515625" style="429" bestFit="1" customWidth="1"/>
    <col min="9" max="9" width="8.8515625" style="429" bestFit="1" customWidth="1"/>
    <col min="10" max="10" width="9.140625" style="429" bestFit="1" customWidth="1"/>
    <col min="11" max="14" width="8.8515625" style="429" bestFit="1" customWidth="1"/>
    <col min="15" max="15" width="10.00390625" style="429" bestFit="1" customWidth="1"/>
    <col min="16" max="16" width="10.8515625" style="429" bestFit="1" customWidth="1"/>
    <col min="17" max="18" width="8.8515625" style="429" bestFit="1" customWidth="1"/>
    <col min="19" max="19" width="9.7109375" style="429" bestFit="1" customWidth="1"/>
    <col min="20" max="20" width="9.7109375" style="430" bestFit="1" customWidth="1"/>
    <col min="21" max="21" width="10.421875" style="428" customWidth="1"/>
    <col min="22" max="22" width="11.00390625" style="428" bestFit="1" customWidth="1"/>
    <col min="23" max="253" width="9.00390625" style="428" customWidth="1"/>
    <col min="254" max="16384" width="20.8515625" style="428" customWidth="1"/>
  </cols>
  <sheetData>
    <row r="1" spans="1:254" ht="27.75" customHeight="1">
      <c r="A1" s="400"/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84" t="s">
        <v>110</v>
      </c>
      <c r="T1" s="484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0"/>
      <c r="BQ1" s="400"/>
      <c r="BR1" s="400"/>
      <c r="BS1" s="400"/>
      <c r="BT1" s="400"/>
      <c r="BU1" s="400"/>
      <c r="BV1" s="400"/>
      <c r="BW1" s="400"/>
      <c r="BX1" s="400"/>
      <c r="BY1" s="400"/>
      <c r="BZ1" s="400"/>
      <c r="CA1" s="400"/>
      <c r="CB1" s="400"/>
      <c r="CC1" s="400"/>
      <c r="CD1" s="400"/>
      <c r="CE1" s="400"/>
      <c r="CF1" s="400"/>
      <c r="CG1" s="400"/>
      <c r="CH1" s="400"/>
      <c r="CI1" s="400"/>
      <c r="CJ1" s="400"/>
      <c r="CK1" s="400"/>
      <c r="CL1" s="400"/>
      <c r="CM1" s="400"/>
      <c r="CN1" s="400"/>
      <c r="CO1" s="400"/>
      <c r="CP1" s="400"/>
      <c r="CQ1" s="400"/>
      <c r="CR1" s="400"/>
      <c r="CS1" s="400"/>
      <c r="CT1" s="400"/>
      <c r="CU1" s="400"/>
      <c r="CV1" s="400"/>
      <c r="CW1" s="400"/>
      <c r="CX1" s="400"/>
      <c r="CY1" s="400"/>
      <c r="CZ1" s="400"/>
      <c r="DA1" s="400"/>
      <c r="DB1" s="400"/>
      <c r="DC1" s="400"/>
      <c r="DD1" s="400"/>
      <c r="DE1" s="400"/>
      <c r="DF1" s="400"/>
      <c r="DG1" s="400"/>
      <c r="DH1" s="400"/>
      <c r="DI1" s="400"/>
      <c r="DJ1" s="400"/>
      <c r="DK1" s="400"/>
      <c r="DL1" s="400"/>
      <c r="DM1" s="400"/>
      <c r="DN1" s="400"/>
      <c r="DO1" s="400"/>
      <c r="DP1" s="400"/>
      <c r="DQ1" s="400"/>
      <c r="DR1" s="400"/>
      <c r="DS1" s="400"/>
      <c r="DT1" s="400"/>
      <c r="DU1" s="400"/>
      <c r="DV1" s="400"/>
      <c r="DW1" s="400"/>
      <c r="DX1" s="400"/>
      <c r="DY1" s="400"/>
      <c r="DZ1" s="400"/>
      <c r="EA1" s="400"/>
      <c r="EB1" s="400"/>
      <c r="EC1" s="400"/>
      <c r="ED1" s="400"/>
      <c r="EE1" s="400"/>
      <c r="EF1" s="400"/>
      <c r="EG1" s="400"/>
      <c r="EH1" s="400"/>
      <c r="EI1" s="400"/>
      <c r="EJ1" s="400"/>
      <c r="EK1" s="400"/>
      <c r="EL1" s="400"/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  <c r="FM1" s="400"/>
      <c r="FN1" s="400"/>
      <c r="FO1" s="400"/>
      <c r="FP1" s="400"/>
      <c r="FQ1" s="400"/>
      <c r="FR1" s="400"/>
      <c r="FS1" s="400"/>
      <c r="FT1" s="400"/>
      <c r="FU1" s="400"/>
      <c r="FV1" s="400"/>
      <c r="FW1" s="400"/>
      <c r="FX1" s="400"/>
      <c r="FY1" s="400"/>
      <c r="FZ1" s="400"/>
      <c r="GA1" s="400"/>
      <c r="GB1" s="400"/>
      <c r="GC1" s="400"/>
      <c r="GD1" s="400"/>
      <c r="GE1" s="400"/>
      <c r="GF1" s="400"/>
      <c r="GG1" s="400"/>
      <c r="GH1" s="400"/>
      <c r="GI1" s="400"/>
      <c r="GJ1" s="400"/>
      <c r="GK1" s="400"/>
      <c r="GL1" s="400"/>
      <c r="GM1" s="400"/>
      <c r="GN1" s="400"/>
      <c r="GO1" s="400"/>
      <c r="GP1" s="400"/>
      <c r="GQ1" s="400"/>
      <c r="GR1" s="400"/>
      <c r="GS1" s="400"/>
      <c r="GT1" s="400"/>
      <c r="GU1" s="400"/>
      <c r="GV1" s="400"/>
      <c r="GW1" s="400"/>
      <c r="GX1" s="400"/>
      <c r="GY1" s="400"/>
      <c r="GZ1" s="400"/>
      <c r="HA1" s="400"/>
      <c r="HB1" s="400"/>
      <c r="HC1" s="400"/>
      <c r="HD1" s="400"/>
      <c r="HE1" s="400"/>
      <c r="HF1" s="400"/>
      <c r="HG1" s="400"/>
      <c r="HH1" s="400"/>
      <c r="HI1" s="400"/>
      <c r="HJ1" s="400"/>
      <c r="HK1" s="400"/>
      <c r="HL1" s="400"/>
      <c r="HM1" s="400"/>
      <c r="HN1" s="400"/>
      <c r="HO1" s="400"/>
      <c r="HP1" s="400"/>
      <c r="HQ1" s="400"/>
      <c r="HR1" s="400"/>
      <c r="HS1" s="400"/>
      <c r="HT1" s="400"/>
      <c r="HU1" s="400"/>
      <c r="HV1" s="400"/>
      <c r="HW1" s="400"/>
      <c r="HX1" s="400"/>
      <c r="HY1" s="400"/>
      <c r="HZ1" s="400"/>
      <c r="IA1" s="400"/>
      <c r="IB1" s="400"/>
      <c r="IC1" s="400"/>
      <c r="ID1" s="400"/>
      <c r="IE1" s="400"/>
      <c r="IF1" s="400"/>
      <c r="IG1" s="400"/>
      <c r="IH1" s="400"/>
      <c r="II1" s="400"/>
      <c r="IJ1" s="400"/>
      <c r="IK1" s="400"/>
      <c r="IL1" s="400"/>
      <c r="IM1" s="400"/>
      <c r="IN1" s="400"/>
      <c r="IO1" s="400"/>
      <c r="IP1" s="400"/>
      <c r="IQ1" s="400"/>
      <c r="IR1" s="400"/>
      <c r="IS1" s="400"/>
      <c r="IT1" s="400"/>
    </row>
    <row r="2" spans="1:254" ht="27.75">
      <c r="A2" s="343" t="s">
        <v>385</v>
      </c>
      <c r="B2" s="136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</row>
    <row r="3" spans="1:254" ht="24">
      <c r="A3" s="182"/>
      <c r="B3" s="18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</row>
    <row r="4" spans="1:254" ht="18" customHeight="1">
      <c r="A4" s="487" t="s">
        <v>348</v>
      </c>
      <c r="B4" s="487" t="s">
        <v>112</v>
      </c>
      <c r="C4" s="490" t="s">
        <v>295</v>
      </c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87" t="s">
        <v>115</v>
      </c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403"/>
      <c r="CG4" s="403"/>
      <c r="CH4" s="403"/>
      <c r="CI4" s="403"/>
      <c r="CJ4" s="403"/>
      <c r="CK4" s="403"/>
      <c r="CL4" s="403"/>
      <c r="CM4" s="403"/>
      <c r="CN4" s="403"/>
      <c r="CO4" s="403"/>
      <c r="CP4" s="403"/>
      <c r="CQ4" s="403"/>
      <c r="CR4" s="403"/>
      <c r="CS4" s="403"/>
      <c r="CT4" s="403"/>
      <c r="CU4" s="403"/>
      <c r="CV4" s="403"/>
      <c r="CW4" s="403"/>
      <c r="CX4" s="403"/>
      <c r="CY4" s="403"/>
      <c r="CZ4" s="403"/>
      <c r="DA4" s="403"/>
      <c r="DB4" s="403"/>
      <c r="DC4" s="403"/>
      <c r="DD4" s="403"/>
      <c r="DE4" s="403"/>
      <c r="DF4" s="403"/>
      <c r="DG4" s="403"/>
      <c r="DH4" s="403"/>
      <c r="DI4" s="403"/>
      <c r="DJ4" s="403"/>
      <c r="DK4" s="403"/>
      <c r="DL4" s="403"/>
      <c r="DM4" s="403"/>
      <c r="DN4" s="403"/>
      <c r="DO4" s="403"/>
      <c r="DP4" s="403"/>
      <c r="DQ4" s="403"/>
      <c r="DR4" s="403"/>
      <c r="DS4" s="403"/>
      <c r="DT4" s="403"/>
      <c r="DU4" s="403"/>
      <c r="DV4" s="403"/>
      <c r="DW4" s="403"/>
      <c r="DX4" s="403"/>
      <c r="DY4" s="403"/>
      <c r="DZ4" s="403"/>
      <c r="EA4" s="403"/>
      <c r="EB4" s="403"/>
      <c r="EC4" s="403"/>
      <c r="ED4" s="403"/>
      <c r="EE4" s="403"/>
      <c r="EF4" s="403"/>
      <c r="EG4" s="403"/>
      <c r="EH4" s="403"/>
      <c r="EI4" s="403"/>
      <c r="EJ4" s="403"/>
      <c r="EK4" s="403"/>
      <c r="EL4" s="403"/>
      <c r="EM4" s="403"/>
      <c r="EN4" s="403"/>
      <c r="EO4" s="403"/>
      <c r="EP4" s="403"/>
      <c r="EQ4" s="403"/>
      <c r="ER4" s="403"/>
      <c r="ES4" s="403"/>
      <c r="ET4" s="403"/>
      <c r="EU4" s="403"/>
      <c r="EV4" s="403"/>
      <c r="EW4" s="403"/>
      <c r="EX4" s="403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403"/>
      <c r="FL4" s="403"/>
      <c r="FM4" s="403"/>
      <c r="FN4" s="403"/>
      <c r="FO4" s="403"/>
      <c r="FP4" s="403"/>
      <c r="FQ4" s="403"/>
      <c r="FR4" s="403"/>
      <c r="FS4" s="403"/>
      <c r="FT4" s="403"/>
      <c r="FU4" s="403"/>
      <c r="FV4" s="403"/>
      <c r="FW4" s="403"/>
      <c r="FX4" s="403"/>
      <c r="FY4" s="403"/>
      <c r="FZ4" s="403"/>
      <c r="GA4" s="403"/>
      <c r="GB4" s="403"/>
      <c r="GC4" s="403"/>
      <c r="GD4" s="403"/>
      <c r="GE4" s="403"/>
      <c r="GF4" s="403"/>
      <c r="GG4" s="403"/>
      <c r="GH4" s="403"/>
      <c r="GI4" s="403"/>
      <c r="GJ4" s="403"/>
      <c r="GK4" s="403"/>
      <c r="GL4" s="403"/>
      <c r="GM4" s="403"/>
      <c r="GN4" s="403"/>
      <c r="GO4" s="403"/>
      <c r="GP4" s="403"/>
      <c r="GQ4" s="403"/>
      <c r="GR4" s="403"/>
      <c r="GS4" s="403"/>
      <c r="GT4" s="403"/>
      <c r="GU4" s="403"/>
      <c r="GV4" s="403"/>
      <c r="GW4" s="403"/>
      <c r="GX4" s="403"/>
      <c r="GY4" s="403"/>
      <c r="GZ4" s="403"/>
      <c r="HA4" s="403"/>
      <c r="HB4" s="403"/>
      <c r="HC4" s="403"/>
      <c r="HD4" s="403"/>
      <c r="HE4" s="403"/>
      <c r="HF4" s="403"/>
      <c r="HG4" s="403"/>
      <c r="HH4" s="403"/>
      <c r="HI4" s="403"/>
      <c r="HJ4" s="403"/>
      <c r="HK4" s="403"/>
      <c r="HL4" s="403"/>
      <c r="HM4" s="403"/>
      <c r="HN4" s="403"/>
      <c r="HO4" s="403"/>
      <c r="HP4" s="403"/>
      <c r="HQ4" s="403"/>
      <c r="HR4" s="403"/>
      <c r="HS4" s="403"/>
      <c r="HT4" s="403"/>
      <c r="HU4" s="403"/>
      <c r="HV4" s="403"/>
      <c r="HW4" s="403"/>
      <c r="HX4" s="403"/>
      <c r="HY4" s="403"/>
      <c r="HZ4" s="403"/>
      <c r="IA4" s="403"/>
      <c r="IB4" s="403"/>
      <c r="IC4" s="403"/>
      <c r="ID4" s="403"/>
      <c r="IE4" s="403"/>
      <c r="IF4" s="403"/>
      <c r="IG4" s="403"/>
      <c r="IH4" s="403"/>
      <c r="II4" s="403"/>
      <c r="IJ4" s="403"/>
      <c r="IK4" s="403"/>
      <c r="IL4" s="403"/>
      <c r="IM4" s="403"/>
      <c r="IN4" s="403"/>
      <c r="IO4" s="403"/>
      <c r="IP4" s="403"/>
      <c r="IQ4" s="403"/>
      <c r="IR4" s="403"/>
      <c r="IS4" s="403"/>
      <c r="IT4" s="403"/>
    </row>
    <row r="5" spans="1:254" ht="19.5" customHeight="1">
      <c r="A5" s="488"/>
      <c r="B5" s="488"/>
      <c r="C5" s="482" t="s">
        <v>87</v>
      </c>
      <c r="D5" s="482" t="s">
        <v>88</v>
      </c>
      <c r="E5" s="482" t="s">
        <v>86</v>
      </c>
      <c r="F5" s="482" t="s">
        <v>85</v>
      </c>
      <c r="G5" s="482" t="s">
        <v>204</v>
      </c>
      <c r="H5" s="482" t="s">
        <v>84</v>
      </c>
      <c r="I5" s="482" t="s">
        <v>82</v>
      </c>
      <c r="J5" s="482" t="s">
        <v>203</v>
      </c>
      <c r="K5" s="482" t="s">
        <v>79</v>
      </c>
      <c r="L5" s="482" t="s">
        <v>205</v>
      </c>
      <c r="M5" s="482" t="s">
        <v>74</v>
      </c>
      <c r="N5" s="482" t="s">
        <v>349</v>
      </c>
      <c r="O5" s="482" t="s">
        <v>93</v>
      </c>
      <c r="P5" s="482" t="s">
        <v>350</v>
      </c>
      <c r="Q5" s="482" t="s">
        <v>351</v>
      </c>
      <c r="R5" s="482" t="s">
        <v>202</v>
      </c>
      <c r="S5" s="485" t="s">
        <v>200</v>
      </c>
      <c r="T5" s="488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  <c r="BU5" s="403"/>
      <c r="BV5" s="403"/>
      <c r="BW5" s="403"/>
      <c r="BX5" s="403"/>
      <c r="BY5" s="403"/>
      <c r="BZ5" s="403"/>
      <c r="CA5" s="403"/>
      <c r="CB5" s="403"/>
      <c r="CC5" s="403"/>
      <c r="CD5" s="403"/>
      <c r="CE5" s="403"/>
      <c r="CF5" s="403"/>
      <c r="CG5" s="403"/>
      <c r="CH5" s="403"/>
      <c r="CI5" s="403"/>
      <c r="CJ5" s="403"/>
      <c r="CK5" s="403"/>
      <c r="CL5" s="403"/>
      <c r="CM5" s="403"/>
      <c r="CN5" s="403"/>
      <c r="CO5" s="403"/>
      <c r="CP5" s="403"/>
      <c r="CQ5" s="403"/>
      <c r="CR5" s="403"/>
      <c r="CS5" s="403"/>
      <c r="CT5" s="403"/>
      <c r="CU5" s="403"/>
      <c r="CV5" s="403"/>
      <c r="CW5" s="403"/>
      <c r="CX5" s="403"/>
      <c r="CY5" s="403"/>
      <c r="CZ5" s="403"/>
      <c r="DA5" s="403"/>
      <c r="DB5" s="403"/>
      <c r="DC5" s="403"/>
      <c r="DD5" s="403"/>
      <c r="DE5" s="403"/>
      <c r="DF5" s="403"/>
      <c r="DG5" s="403"/>
      <c r="DH5" s="403"/>
      <c r="DI5" s="403"/>
      <c r="DJ5" s="403"/>
      <c r="DK5" s="403"/>
      <c r="DL5" s="403"/>
      <c r="DM5" s="403"/>
      <c r="DN5" s="403"/>
      <c r="DO5" s="403"/>
      <c r="DP5" s="403"/>
      <c r="DQ5" s="403"/>
      <c r="DR5" s="403"/>
      <c r="DS5" s="403"/>
      <c r="DT5" s="403"/>
      <c r="DU5" s="403"/>
      <c r="DV5" s="403"/>
      <c r="DW5" s="403"/>
      <c r="DX5" s="403"/>
      <c r="DY5" s="403"/>
      <c r="DZ5" s="403"/>
      <c r="EA5" s="403"/>
      <c r="EB5" s="403"/>
      <c r="EC5" s="403"/>
      <c r="ED5" s="403"/>
      <c r="EE5" s="403"/>
      <c r="EF5" s="403"/>
      <c r="EG5" s="403"/>
      <c r="EH5" s="403"/>
      <c r="EI5" s="403"/>
      <c r="EJ5" s="403"/>
      <c r="EK5" s="403"/>
      <c r="EL5" s="403"/>
      <c r="EM5" s="403"/>
      <c r="EN5" s="403"/>
      <c r="EO5" s="403"/>
      <c r="EP5" s="403"/>
      <c r="EQ5" s="403"/>
      <c r="ER5" s="403"/>
      <c r="ES5" s="403"/>
      <c r="ET5" s="403"/>
      <c r="EU5" s="403"/>
      <c r="EV5" s="403"/>
      <c r="EW5" s="403"/>
      <c r="EX5" s="403"/>
      <c r="EY5" s="403"/>
      <c r="EZ5" s="403"/>
      <c r="FA5" s="403"/>
      <c r="FB5" s="403"/>
      <c r="FC5" s="403"/>
      <c r="FD5" s="403"/>
      <c r="FE5" s="403"/>
      <c r="FF5" s="403"/>
      <c r="FG5" s="403"/>
      <c r="FH5" s="403"/>
      <c r="FI5" s="403"/>
      <c r="FJ5" s="403"/>
      <c r="FK5" s="403"/>
      <c r="FL5" s="403"/>
      <c r="FM5" s="403"/>
      <c r="FN5" s="403"/>
      <c r="FO5" s="403"/>
      <c r="FP5" s="403"/>
      <c r="FQ5" s="403"/>
      <c r="FR5" s="403"/>
      <c r="FS5" s="403"/>
      <c r="FT5" s="403"/>
      <c r="FU5" s="403"/>
      <c r="FV5" s="403"/>
      <c r="FW5" s="403"/>
      <c r="FX5" s="403"/>
      <c r="FY5" s="403"/>
      <c r="FZ5" s="403"/>
      <c r="GA5" s="403"/>
      <c r="GB5" s="403"/>
      <c r="GC5" s="403"/>
      <c r="GD5" s="403"/>
      <c r="GE5" s="403"/>
      <c r="GF5" s="403"/>
      <c r="GG5" s="403"/>
      <c r="GH5" s="403"/>
      <c r="GI5" s="403"/>
      <c r="GJ5" s="403"/>
      <c r="GK5" s="403"/>
      <c r="GL5" s="403"/>
      <c r="GM5" s="403"/>
      <c r="GN5" s="403"/>
      <c r="GO5" s="403"/>
      <c r="GP5" s="403"/>
      <c r="GQ5" s="403"/>
      <c r="GR5" s="403"/>
      <c r="GS5" s="403"/>
      <c r="GT5" s="403"/>
      <c r="GU5" s="403"/>
      <c r="GV5" s="403"/>
      <c r="GW5" s="403"/>
      <c r="GX5" s="403"/>
      <c r="GY5" s="403"/>
      <c r="GZ5" s="403"/>
      <c r="HA5" s="403"/>
      <c r="HB5" s="403"/>
      <c r="HC5" s="403"/>
      <c r="HD5" s="403"/>
      <c r="HE5" s="403"/>
      <c r="HF5" s="403"/>
      <c r="HG5" s="403"/>
      <c r="HH5" s="403"/>
      <c r="HI5" s="403"/>
      <c r="HJ5" s="403"/>
      <c r="HK5" s="403"/>
      <c r="HL5" s="403"/>
      <c r="HM5" s="403"/>
      <c r="HN5" s="403"/>
      <c r="HO5" s="403"/>
      <c r="HP5" s="403"/>
      <c r="HQ5" s="403"/>
      <c r="HR5" s="403"/>
      <c r="HS5" s="403"/>
      <c r="HT5" s="403"/>
      <c r="HU5" s="403"/>
      <c r="HV5" s="403"/>
      <c r="HW5" s="403"/>
      <c r="HX5" s="403"/>
      <c r="HY5" s="403"/>
      <c r="HZ5" s="403"/>
      <c r="IA5" s="403"/>
      <c r="IB5" s="403"/>
      <c r="IC5" s="403"/>
      <c r="ID5" s="403"/>
      <c r="IE5" s="403"/>
      <c r="IF5" s="403"/>
      <c r="IG5" s="403"/>
      <c r="IH5" s="403"/>
      <c r="II5" s="403"/>
      <c r="IJ5" s="403"/>
      <c r="IK5" s="403"/>
      <c r="IL5" s="403"/>
      <c r="IM5" s="403"/>
      <c r="IN5" s="403"/>
      <c r="IO5" s="403"/>
      <c r="IP5" s="403"/>
      <c r="IQ5" s="403"/>
      <c r="IR5" s="403"/>
      <c r="IS5" s="403"/>
      <c r="IT5" s="403"/>
    </row>
    <row r="6" spans="1:254" ht="45" customHeight="1">
      <c r="A6" s="489"/>
      <c r="B6" s="489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6"/>
      <c r="T6" s="489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3"/>
      <c r="BW6" s="403"/>
      <c r="BX6" s="403"/>
      <c r="BY6" s="403"/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3"/>
      <c r="CN6" s="403"/>
      <c r="CO6" s="403"/>
      <c r="CP6" s="403"/>
      <c r="CQ6" s="403"/>
      <c r="CR6" s="403"/>
      <c r="CS6" s="403"/>
      <c r="CT6" s="403"/>
      <c r="CU6" s="403"/>
      <c r="CV6" s="403"/>
      <c r="CW6" s="403"/>
      <c r="CX6" s="403"/>
      <c r="CY6" s="403"/>
      <c r="CZ6" s="403"/>
      <c r="DA6" s="403"/>
      <c r="DB6" s="403"/>
      <c r="DC6" s="403"/>
      <c r="DD6" s="403"/>
      <c r="DE6" s="403"/>
      <c r="DF6" s="403"/>
      <c r="DG6" s="403"/>
      <c r="DH6" s="403"/>
      <c r="DI6" s="403"/>
      <c r="DJ6" s="403"/>
      <c r="DK6" s="403"/>
      <c r="DL6" s="403"/>
      <c r="DM6" s="403"/>
      <c r="DN6" s="403"/>
      <c r="DO6" s="403"/>
      <c r="DP6" s="403"/>
      <c r="DQ6" s="403"/>
      <c r="DR6" s="403"/>
      <c r="DS6" s="403"/>
      <c r="DT6" s="403"/>
      <c r="DU6" s="403"/>
      <c r="DV6" s="403"/>
      <c r="DW6" s="403"/>
      <c r="DX6" s="403"/>
      <c r="DY6" s="403"/>
      <c r="DZ6" s="403"/>
      <c r="EA6" s="403"/>
      <c r="EB6" s="403"/>
      <c r="EC6" s="403"/>
      <c r="ED6" s="403"/>
      <c r="EE6" s="403"/>
      <c r="EF6" s="403"/>
      <c r="EG6" s="403"/>
      <c r="EH6" s="403"/>
      <c r="EI6" s="403"/>
      <c r="EJ6" s="403"/>
      <c r="EK6" s="403"/>
      <c r="EL6" s="403"/>
      <c r="EM6" s="403"/>
      <c r="EN6" s="403"/>
      <c r="EO6" s="403"/>
      <c r="EP6" s="403"/>
      <c r="EQ6" s="403"/>
      <c r="ER6" s="403"/>
      <c r="ES6" s="403"/>
      <c r="ET6" s="403"/>
      <c r="EU6" s="403"/>
      <c r="EV6" s="403"/>
      <c r="EW6" s="403"/>
      <c r="EX6" s="403"/>
      <c r="EY6" s="403"/>
      <c r="EZ6" s="403"/>
      <c r="FA6" s="403"/>
      <c r="FB6" s="403"/>
      <c r="FC6" s="403"/>
      <c r="FD6" s="403"/>
      <c r="FE6" s="403"/>
      <c r="FF6" s="403"/>
      <c r="FG6" s="403"/>
      <c r="FH6" s="403"/>
      <c r="FI6" s="403"/>
      <c r="FJ6" s="403"/>
      <c r="FK6" s="403"/>
      <c r="FL6" s="403"/>
      <c r="FM6" s="403"/>
      <c r="FN6" s="403"/>
      <c r="FO6" s="403"/>
      <c r="FP6" s="403"/>
      <c r="FQ6" s="403"/>
      <c r="FR6" s="403"/>
      <c r="FS6" s="403"/>
      <c r="FT6" s="403"/>
      <c r="FU6" s="403"/>
      <c r="FV6" s="403"/>
      <c r="FW6" s="403"/>
      <c r="FX6" s="403"/>
      <c r="FY6" s="403"/>
      <c r="FZ6" s="403"/>
      <c r="GA6" s="403"/>
      <c r="GB6" s="403"/>
      <c r="GC6" s="403"/>
      <c r="GD6" s="403"/>
      <c r="GE6" s="403"/>
      <c r="GF6" s="403"/>
      <c r="GG6" s="403"/>
      <c r="GH6" s="403"/>
      <c r="GI6" s="403"/>
      <c r="GJ6" s="403"/>
      <c r="GK6" s="403"/>
      <c r="GL6" s="403"/>
      <c r="GM6" s="403"/>
      <c r="GN6" s="403"/>
      <c r="GO6" s="403"/>
      <c r="GP6" s="403"/>
      <c r="GQ6" s="403"/>
      <c r="GR6" s="403"/>
      <c r="GS6" s="403"/>
      <c r="GT6" s="403"/>
      <c r="GU6" s="403"/>
      <c r="GV6" s="403"/>
      <c r="GW6" s="403"/>
      <c r="GX6" s="403"/>
      <c r="GY6" s="403"/>
      <c r="GZ6" s="403"/>
      <c r="HA6" s="403"/>
      <c r="HB6" s="403"/>
      <c r="HC6" s="403"/>
      <c r="HD6" s="403"/>
      <c r="HE6" s="403"/>
      <c r="HF6" s="403"/>
      <c r="HG6" s="403"/>
      <c r="HH6" s="403"/>
      <c r="HI6" s="403"/>
      <c r="HJ6" s="403"/>
      <c r="HK6" s="403"/>
      <c r="HL6" s="403"/>
      <c r="HM6" s="403"/>
      <c r="HN6" s="403"/>
      <c r="HO6" s="403"/>
      <c r="HP6" s="403"/>
      <c r="HQ6" s="403"/>
      <c r="HR6" s="403"/>
      <c r="HS6" s="403"/>
      <c r="HT6" s="403"/>
      <c r="HU6" s="403"/>
      <c r="HV6" s="403"/>
      <c r="HW6" s="403"/>
      <c r="HX6" s="403"/>
      <c r="HY6" s="403"/>
      <c r="HZ6" s="403"/>
      <c r="IA6" s="403"/>
      <c r="IB6" s="403"/>
      <c r="IC6" s="403"/>
      <c r="ID6" s="403"/>
      <c r="IE6" s="403"/>
      <c r="IF6" s="403"/>
      <c r="IG6" s="403"/>
      <c r="IH6" s="403"/>
      <c r="II6" s="403"/>
      <c r="IJ6" s="403"/>
      <c r="IK6" s="403"/>
      <c r="IL6" s="403"/>
      <c r="IM6" s="403"/>
      <c r="IN6" s="403"/>
      <c r="IO6" s="403"/>
      <c r="IP6" s="403"/>
      <c r="IQ6" s="403"/>
      <c r="IR6" s="403"/>
      <c r="IS6" s="403"/>
      <c r="IT6" s="403"/>
    </row>
    <row r="7" spans="1:254" ht="69.75">
      <c r="A7" s="443"/>
      <c r="B7" s="447" t="s">
        <v>391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6"/>
      <c r="S7" s="440"/>
      <c r="T7" s="444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3"/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3"/>
      <c r="DN7" s="403"/>
      <c r="DO7" s="403"/>
      <c r="DP7" s="403"/>
      <c r="DQ7" s="403"/>
      <c r="DR7" s="403"/>
      <c r="DS7" s="403"/>
      <c r="DT7" s="403"/>
      <c r="DU7" s="403"/>
      <c r="DV7" s="403"/>
      <c r="DW7" s="403"/>
      <c r="DX7" s="403"/>
      <c r="DY7" s="403"/>
      <c r="DZ7" s="403"/>
      <c r="EA7" s="403"/>
      <c r="EB7" s="403"/>
      <c r="EC7" s="403"/>
      <c r="ED7" s="403"/>
      <c r="EE7" s="403"/>
      <c r="EF7" s="403"/>
      <c r="EG7" s="403"/>
      <c r="EH7" s="403"/>
      <c r="EI7" s="403"/>
      <c r="EJ7" s="403"/>
      <c r="EK7" s="403"/>
      <c r="EL7" s="403"/>
      <c r="EM7" s="403"/>
      <c r="EN7" s="403"/>
      <c r="EO7" s="403"/>
      <c r="EP7" s="403"/>
      <c r="EQ7" s="403"/>
      <c r="ER7" s="403"/>
      <c r="ES7" s="403"/>
      <c r="ET7" s="403"/>
      <c r="EU7" s="403"/>
      <c r="EV7" s="403"/>
      <c r="EW7" s="403"/>
      <c r="EX7" s="403"/>
      <c r="EY7" s="403"/>
      <c r="EZ7" s="403"/>
      <c r="FA7" s="403"/>
      <c r="FB7" s="403"/>
      <c r="FC7" s="403"/>
      <c r="FD7" s="403"/>
      <c r="FE7" s="403"/>
      <c r="FF7" s="403"/>
      <c r="FG7" s="403"/>
      <c r="FH7" s="403"/>
      <c r="FI7" s="403"/>
      <c r="FJ7" s="403"/>
      <c r="FK7" s="403"/>
      <c r="FL7" s="403"/>
      <c r="FM7" s="403"/>
      <c r="FN7" s="403"/>
      <c r="FO7" s="403"/>
      <c r="FP7" s="403"/>
      <c r="FQ7" s="403"/>
      <c r="FR7" s="403"/>
      <c r="FS7" s="403"/>
      <c r="FT7" s="403"/>
      <c r="FU7" s="403"/>
      <c r="FV7" s="403"/>
      <c r="FW7" s="403"/>
      <c r="FX7" s="403"/>
      <c r="FY7" s="403"/>
      <c r="FZ7" s="403"/>
      <c r="GA7" s="403"/>
      <c r="GB7" s="403"/>
      <c r="GC7" s="403"/>
      <c r="GD7" s="403"/>
      <c r="GE7" s="403"/>
      <c r="GF7" s="403"/>
      <c r="GG7" s="403"/>
      <c r="GH7" s="403"/>
      <c r="GI7" s="403"/>
      <c r="GJ7" s="403"/>
      <c r="GK7" s="403"/>
      <c r="GL7" s="403"/>
      <c r="GM7" s="403"/>
      <c r="GN7" s="403"/>
      <c r="GO7" s="403"/>
      <c r="GP7" s="403"/>
      <c r="GQ7" s="403"/>
      <c r="GR7" s="403"/>
      <c r="GS7" s="403"/>
      <c r="GT7" s="403"/>
      <c r="GU7" s="403"/>
      <c r="GV7" s="403"/>
      <c r="GW7" s="403"/>
      <c r="GX7" s="403"/>
      <c r="GY7" s="403"/>
      <c r="GZ7" s="403"/>
      <c r="HA7" s="403"/>
      <c r="HB7" s="403"/>
      <c r="HC7" s="403"/>
      <c r="HD7" s="403"/>
      <c r="HE7" s="403"/>
      <c r="HF7" s="403"/>
      <c r="HG7" s="403"/>
      <c r="HH7" s="403"/>
      <c r="HI7" s="403"/>
      <c r="HJ7" s="403"/>
      <c r="HK7" s="403"/>
      <c r="HL7" s="403"/>
      <c r="HM7" s="403"/>
      <c r="HN7" s="403"/>
      <c r="HO7" s="403"/>
      <c r="HP7" s="403"/>
      <c r="HQ7" s="403"/>
      <c r="HR7" s="403"/>
      <c r="HS7" s="403"/>
      <c r="HT7" s="403"/>
      <c r="HU7" s="403"/>
      <c r="HV7" s="403"/>
      <c r="HW7" s="403"/>
      <c r="HX7" s="403"/>
      <c r="HY7" s="403"/>
      <c r="HZ7" s="403"/>
      <c r="IA7" s="403"/>
      <c r="IB7" s="403"/>
      <c r="IC7" s="403"/>
      <c r="ID7" s="403"/>
      <c r="IE7" s="403"/>
      <c r="IF7" s="403"/>
      <c r="IG7" s="403"/>
      <c r="IH7" s="403"/>
      <c r="II7" s="403"/>
      <c r="IJ7" s="403"/>
      <c r="IK7" s="403"/>
      <c r="IL7" s="403"/>
      <c r="IM7" s="403"/>
      <c r="IN7" s="403"/>
      <c r="IO7" s="403"/>
      <c r="IP7" s="403"/>
      <c r="IQ7" s="403"/>
      <c r="IR7" s="403"/>
      <c r="IS7" s="403"/>
      <c r="IT7" s="403"/>
    </row>
    <row r="8" spans="1:254" ht="56.25">
      <c r="A8" s="443"/>
      <c r="B8" s="447" t="s">
        <v>392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6"/>
      <c r="S8" s="440"/>
      <c r="T8" s="444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  <c r="DI8" s="403"/>
      <c r="DJ8" s="403"/>
      <c r="DK8" s="403"/>
      <c r="DL8" s="403"/>
      <c r="DM8" s="403"/>
      <c r="DN8" s="403"/>
      <c r="DO8" s="403"/>
      <c r="DP8" s="403"/>
      <c r="DQ8" s="403"/>
      <c r="DR8" s="403"/>
      <c r="DS8" s="403"/>
      <c r="DT8" s="403"/>
      <c r="DU8" s="403"/>
      <c r="DV8" s="403"/>
      <c r="DW8" s="403"/>
      <c r="DX8" s="403"/>
      <c r="DY8" s="403"/>
      <c r="DZ8" s="403"/>
      <c r="EA8" s="403"/>
      <c r="EB8" s="403"/>
      <c r="EC8" s="403"/>
      <c r="ED8" s="403"/>
      <c r="EE8" s="403"/>
      <c r="EF8" s="403"/>
      <c r="EG8" s="403"/>
      <c r="EH8" s="403"/>
      <c r="EI8" s="403"/>
      <c r="EJ8" s="403"/>
      <c r="EK8" s="403"/>
      <c r="EL8" s="403"/>
      <c r="EM8" s="403"/>
      <c r="EN8" s="403"/>
      <c r="EO8" s="403"/>
      <c r="EP8" s="403"/>
      <c r="EQ8" s="403"/>
      <c r="ER8" s="403"/>
      <c r="ES8" s="403"/>
      <c r="ET8" s="403"/>
      <c r="EU8" s="403"/>
      <c r="EV8" s="403"/>
      <c r="EW8" s="403"/>
      <c r="EX8" s="403"/>
      <c r="EY8" s="403"/>
      <c r="EZ8" s="403"/>
      <c r="FA8" s="403"/>
      <c r="FB8" s="403"/>
      <c r="FC8" s="403"/>
      <c r="FD8" s="403"/>
      <c r="FE8" s="403"/>
      <c r="FF8" s="403"/>
      <c r="FG8" s="403"/>
      <c r="FH8" s="403"/>
      <c r="FI8" s="403"/>
      <c r="FJ8" s="403"/>
      <c r="FK8" s="403"/>
      <c r="FL8" s="403"/>
      <c r="FM8" s="403"/>
      <c r="FN8" s="403"/>
      <c r="FO8" s="403"/>
      <c r="FP8" s="403"/>
      <c r="FQ8" s="403"/>
      <c r="FR8" s="403"/>
      <c r="FS8" s="403"/>
      <c r="FT8" s="403"/>
      <c r="FU8" s="403"/>
      <c r="FV8" s="403"/>
      <c r="FW8" s="403"/>
      <c r="FX8" s="403"/>
      <c r="FY8" s="403"/>
      <c r="FZ8" s="403"/>
      <c r="GA8" s="403"/>
      <c r="GB8" s="403"/>
      <c r="GC8" s="403"/>
      <c r="GD8" s="403"/>
      <c r="GE8" s="403"/>
      <c r="GF8" s="403"/>
      <c r="GG8" s="403"/>
      <c r="GH8" s="403"/>
      <c r="GI8" s="403"/>
      <c r="GJ8" s="403"/>
      <c r="GK8" s="403"/>
      <c r="GL8" s="403"/>
      <c r="GM8" s="403"/>
      <c r="GN8" s="403"/>
      <c r="GO8" s="403"/>
      <c r="GP8" s="403"/>
      <c r="GQ8" s="403"/>
      <c r="GR8" s="403"/>
      <c r="GS8" s="403"/>
      <c r="GT8" s="403"/>
      <c r="GU8" s="403"/>
      <c r="GV8" s="403"/>
      <c r="GW8" s="403"/>
      <c r="GX8" s="403"/>
      <c r="GY8" s="403"/>
      <c r="GZ8" s="403"/>
      <c r="HA8" s="403"/>
      <c r="HB8" s="403"/>
      <c r="HC8" s="403"/>
      <c r="HD8" s="403"/>
      <c r="HE8" s="403"/>
      <c r="HF8" s="403"/>
      <c r="HG8" s="403"/>
      <c r="HH8" s="403"/>
      <c r="HI8" s="403"/>
      <c r="HJ8" s="403"/>
      <c r="HK8" s="403"/>
      <c r="HL8" s="403"/>
      <c r="HM8" s="403"/>
      <c r="HN8" s="403"/>
      <c r="HO8" s="403"/>
      <c r="HP8" s="403"/>
      <c r="HQ8" s="403"/>
      <c r="HR8" s="403"/>
      <c r="HS8" s="403"/>
      <c r="HT8" s="403"/>
      <c r="HU8" s="403"/>
      <c r="HV8" s="403"/>
      <c r="HW8" s="403"/>
      <c r="HX8" s="403"/>
      <c r="HY8" s="403"/>
      <c r="HZ8" s="403"/>
      <c r="IA8" s="403"/>
      <c r="IB8" s="403"/>
      <c r="IC8" s="403"/>
      <c r="ID8" s="403"/>
      <c r="IE8" s="403"/>
      <c r="IF8" s="403"/>
      <c r="IG8" s="403"/>
      <c r="IH8" s="403"/>
      <c r="II8" s="403"/>
      <c r="IJ8" s="403"/>
      <c r="IK8" s="403"/>
      <c r="IL8" s="403"/>
      <c r="IM8" s="403"/>
      <c r="IN8" s="403"/>
      <c r="IO8" s="403"/>
      <c r="IP8" s="403"/>
      <c r="IQ8" s="403"/>
      <c r="IR8" s="403"/>
      <c r="IS8" s="403"/>
      <c r="IT8" s="403"/>
    </row>
    <row r="9" spans="1:254" ht="225">
      <c r="A9" s="404" t="s">
        <v>352</v>
      </c>
      <c r="B9" s="435" t="s">
        <v>387</v>
      </c>
      <c r="C9" s="436">
        <v>24824200</v>
      </c>
      <c r="D9" s="436">
        <v>25512800</v>
      </c>
      <c r="E9" s="436">
        <v>66381300</v>
      </c>
      <c r="F9" s="436">
        <v>34749700</v>
      </c>
      <c r="G9" s="436">
        <v>32477600</v>
      </c>
      <c r="H9" s="436">
        <v>19084200</v>
      </c>
      <c r="I9" s="436">
        <v>30173000</v>
      </c>
      <c r="J9" s="436">
        <v>10611700</v>
      </c>
      <c r="K9" s="436">
        <v>28822400</v>
      </c>
      <c r="L9" s="436">
        <v>37535600</v>
      </c>
      <c r="M9" s="436">
        <v>14073500</v>
      </c>
      <c r="N9" s="436">
        <v>17363700</v>
      </c>
      <c r="O9" s="436">
        <v>17360300</v>
      </c>
      <c r="P9" s="436">
        <v>0</v>
      </c>
      <c r="Q9" s="436">
        <v>0</v>
      </c>
      <c r="R9" s="437">
        <v>0</v>
      </c>
      <c r="S9" s="436">
        <v>182714500</v>
      </c>
      <c r="T9" s="438">
        <f>SUM(C9:S9)</f>
        <v>541684500</v>
      </c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  <c r="DQ9" s="408"/>
      <c r="DR9" s="408"/>
      <c r="DS9" s="408"/>
      <c r="DT9" s="408"/>
      <c r="DU9" s="408"/>
      <c r="DV9" s="408"/>
      <c r="DW9" s="408"/>
      <c r="DX9" s="408"/>
      <c r="DY9" s="408"/>
      <c r="DZ9" s="408"/>
      <c r="EA9" s="408"/>
      <c r="EB9" s="408"/>
      <c r="EC9" s="408"/>
      <c r="ED9" s="408"/>
      <c r="EE9" s="408"/>
      <c r="EF9" s="408"/>
      <c r="EG9" s="408"/>
      <c r="EH9" s="408"/>
      <c r="EI9" s="408"/>
      <c r="EJ9" s="408"/>
      <c r="EK9" s="408"/>
      <c r="EL9" s="408"/>
      <c r="EM9" s="408"/>
      <c r="EN9" s="408"/>
      <c r="EO9" s="408"/>
      <c r="EP9" s="408"/>
      <c r="EQ9" s="408"/>
      <c r="ER9" s="408"/>
      <c r="ES9" s="408"/>
      <c r="ET9" s="408"/>
      <c r="EU9" s="408"/>
      <c r="EV9" s="408"/>
      <c r="EW9" s="408"/>
      <c r="EX9" s="408"/>
      <c r="EY9" s="408"/>
      <c r="EZ9" s="408"/>
      <c r="FA9" s="408"/>
      <c r="FB9" s="408"/>
      <c r="FC9" s="408"/>
      <c r="FD9" s="408"/>
      <c r="FE9" s="408"/>
      <c r="FF9" s="408"/>
      <c r="FG9" s="408"/>
      <c r="FH9" s="408"/>
      <c r="FI9" s="408"/>
      <c r="FJ9" s="408"/>
      <c r="FK9" s="408"/>
      <c r="FL9" s="408"/>
      <c r="FM9" s="408"/>
      <c r="FN9" s="408"/>
      <c r="FO9" s="408"/>
      <c r="FP9" s="408"/>
      <c r="FQ9" s="408"/>
      <c r="FR9" s="408"/>
      <c r="FS9" s="408"/>
      <c r="FT9" s="408"/>
      <c r="FU9" s="408"/>
      <c r="FV9" s="408"/>
      <c r="FW9" s="408"/>
      <c r="FX9" s="408"/>
      <c r="FY9" s="408"/>
      <c r="FZ9" s="408"/>
      <c r="GA9" s="408"/>
      <c r="GB9" s="408"/>
      <c r="GC9" s="408"/>
      <c r="GD9" s="408"/>
      <c r="GE9" s="408"/>
      <c r="GF9" s="408"/>
      <c r="GG9" s="408"/>
      <c r="GH9" s="408"/>
      <c r="GI9" s="408"/>
      <c r="GJ9" s="408"/>
      <c r="GK9" s="408"/>
      <c r="GL9" s="408"/>
      <c r="GM9" s="408"/>
      <c r="GN9" s="408"/>
      <c r="GO9" s="408"/>
      <c r="GP9" s="408"/>
      <c r="GQ9" s="408"/>
      <c r="GR9" s="408"/>
      <c r="GS9" s="408"/>
      <c r="GT9" s="408"/>
      <c r="GU9" s="408"/>
      <c r="GV9" s="408"/>
      <c r="GW9" s="408"/>
      <c r="GX9" s="408"/>
      <c r="GY9" s="408"/>
      <c r="GZ9" s="408"/>
      <c r="HA9" s="408"/>
      <c r="HB9" s="408"/>
      <c r="HC9" s="408"/>
      <c r="HD9" s="408"/>
      <c r="HE9" s="408"/>
      <c r="HF9" s="408"/>
      <c r="HG9" s="408"/>
      <c r="HH9" s="408"/>
      <c r="HI9" s="408"/>
      <c r="HJ9" s="408"/>
      <c r="HK9" s="408"/>
      <c r="HL9" s="408"/>
      <c r="HM9" s="408"/>
      <c r="HN9" s="408"/>
      <c r="HO9" s="408"/>
      <c r="HP9" s="408"/>
      <c r="HQ9" s="408"/>
      <c r="HR9" s="408"/>
      <c r="HS9" s="408"/>
      <c r="HT9" s="408"/>
      <c r="HU9" s="408"/>
      <c r="HV9" s="408"/>
      <c r="HW9" s="408"/>
      <c r="HX9" s="408"/>
      <c r="HY9" s="408"/>
      <c r="HZ9" s="408"/>
      <c r="IA9" s="408"/>
      <c r="IB9" s="408"/>
      <c r="IC9" s="408"/>
      <c r="ID9" s="408"/>
      <c r="IE9" s="408"/>
      <c r="IF9" s="408"/>
      <c r="IG9" s="408"/>
      <c r="IH9" s="408"/>
      <c r="II9" s="408"/>
      <c r="IJ9" s="408"/>
      <c r="IK9" s="408"/>
      <c r="IL9" s="408"/>
      <c r="IM9" s="408"/>
      <c r="IN9" s="408"/>
      <c r="IO9" s="408"/>
      <c r="IP9" s="408"/>
      <c r="IQ9" s="408"/>
      <c r="IR9" s="408"/>
      <c r="IS9" s="408"/>
      <c r="IT9" s="408"/>
    </row>
    <row r="10" spans="1:254" ht="288">
      <c r="A10" s="434"/>
      <c r="B10" s="439" t="s">
        <v>374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6"/>
      <c r="S10" s="405"/>
      <c r="T10" s="407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08"/>
      <c r="EI10" s="408"/>
      <c r="EJ10" s="408"/>
      <c r="EK10" s="408"/>
      <c r="EL10" s="408"/>
      <c r="EM10" s="408"/>
      <c r="EN10" s="408"/>
      <c r="EO10" s="408"/>
      <c r="EP10" s="408"/>
      <c r="EQ10" s="408"/>
      <c r="ER10" s="408"/>
      <c r="ES10" s="408"/>
      <c r="ET10" s="408"/>
      <c r="EU10" s="408"/>
      <c r="EV10" s="408"/>
      <c r="EW10" s="408"/>
      <c r="EX10" s="408"/>
      <c r="EY10" s="408"/>
      <c r="EZ10" s="408"/>
      <c r="FA10" s="408"/>
      <c r="FB10" s="408"/>
      <c r="FC10" s="408"/>
      <c r="FD10" s="408"/>
      <c r="FE10" s="408"/>
      <c r="FF10" s="408"/>
      <c r="FG10" s="408"/>
      <c r="FH10" s="408"/>
      <c r="FI10" s="408"/>
      <c r="FJ10" s="408"/>
      <c r="FK10" s="408"/>
      <c r="FL10" s="408"/>
      <c r="FM10" s="408"/>
      <c r="FN10" s="408"/>
      <c r="FO10" s="408"/>
      <c r="FP10" s="408"/>
      <c r="FQ10" s="408"/>
      <c r="FR10" s="408"/>
      <c r="FS10" s="408"/>
      <c r="FT10" s="408"/>
      <c r="FU10" s="408"/>
      <c r="FV10" s="408"/>
      <c r="FW10" s="408"/>
      <c r="FX10" s="408"/>
      <c r="FY10" s="408"/>
      <c r="FZ10" s="408"/>
      <c r="GA10" s="408"/>
      <c r="GB10" s="408"/>
      <c r="GC10" s="408"/>
      <c r="GD10" s="408"/>
      <c r="GE10" s="408"/>
      <c r="GF10" s="408"/>
      <c r="GG10" s="408"/>
      <c r="GH10" s="408"/>
      <c r="GI10" s="408"/>
      <c r="GJ10" s="408"/>
      <c r="GK10" s="408"/>
      <c r="GL10" s="408"/>
      <c r="GM10" s="408"/>
      <c r="GN10" s="408"/>
      <c r="GO10" s="408"/>
      <c r="GP10" s="408"/>
      <c r="GQ10" s="408"/>
      <c r="GR10" s="408"/>
      <c r="GS10" s="408"/>
      <c r="GT10" s="408"/>
      <c r="GU10" s="408"/>
      <c r="GV10" s="408"/>
      <c r="GW10" s="408"/>
      <c r="GX10" s="408"/>
      <c r="GY10" s="408"/>
      <c r="GZ10" s="408"/>
      <c r="HA10" s="408"/>
      <c r="HB10" s="408"/>
      <c r="HC10" s="408"/>
      <c r="HD10" s="408"/>
      <c r="HE10" s="408"/>
      <c r="HF10" s="408"/>
      <c r="HG10" s="408"/>
      <c r="HH10" s="408"/>
      <c r="HI10" s="408"/>
      <c r="HJ10" s="408"/>
      <c r="HK10" s="408"/>
      <c r="HL10" s="408"/>
      <c r="HM10" s="408"/>
      <c r="HN10" s="408"/>
      <c r="HO10" s="408"/>
      <c r="HP10" s="408"/>
      <c r="HQ10" s="408"/>
      <c r="HR10" s="408"/>
      <c r="HS10" s="408"/>
      <c r="HT10" s="408"/>
      <c r="HU10" s="408"/>
      <c r="HV10" s="408"/>
      <c r="HW10" s="408"/>
      <c r="HX10" s="408"/>
      <c r="HY10" s="408"/>
      <c r="HZ10" s="408"/>
      <c r="IA10" s="408"/>
      <c r="IB10" s="408"/>
      <c r="IC10" s="408"/>
      <c r="ID10" s="408"/>
      <c r="IE10" s="408"/>
      <c r="IF10" s="408"/>
      <c r="IG10" s="408"/>
      <c r="IH10" s="408"/>
      <c r="II10" s="408"/>
      <c r="IJ10" s="408"/>
      <c r="IK10" s="408"/>
      <c r="IL10" s="408"/>
      <c r="IM10" s="408"/>
      <c r="IN10" s="408"/>
      <c r="IO10" s="408"/>
      <c r="IP10" s="408"/>
      <c r="IQ10" s="408"/>
      <c r="IR10" s="408"/>
      <c r="IS10" s="408"/>
      <c r="IT10" s="408"/>
    </row>
    <row r="11" spans="1:254" ht="168.75">
      <c r="A11" s="409"/>
      <c r="B11" s="441" t="s">
        <v>388</v>
      </c>
      <c r="C11" s="442">
        <v>8579300</v>
      </c>
      <c r="D11" s="442">
        <v>4481700</v>
      </c>
      <c r="E11" s="442">
        <v>7279500</v>
      </c>
      <c r="F11" s="442">
        <v>11028000</v>
      </c>
      <c r="G11" s="442">
        <v>73558300</v>
      </c>
      <c r="H11" s="442">
        <v>16334700</v>
      </c>
      <c r="I11" s="442">
        <v>14130000</v>
      </c>
      <c r="J11" s="442">
        <v>1537000</v>
      </c>
      <c r="K11" s="442">
        <v>31962000</v>
      </c>
      <c r="L11" s="442">
        <v>16095200</v>
      </c>
      <c r="M11" s="442">
        <v>19172800</v>
      </c>
      <c r="N11" s="442">
        <v>206100</v>
      </c>
      <c r="O11" s="442">
        <v>74000</v>
      </c>
      <c r="P11" s="442">
        <v>35856100</v>
      </c>
      <c r="Q11" s="442">
        <v>12000000</v>
      </c>
      <c r="R11" s="442">
        <v>10444500</v>
      </c>
      <c r="S11" s="442">
        <v>87921400</v>
      </c>
      <c r="T11" s="442">
        <f>SUM(C11:S11)</f>
        <v>350660600</v>
      </c>
      <c r="U11" s="412"/>
      <c r="V11" s="412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3"/>
      <c r="DF11" s="413"/>
      <c r="DG11" s="413"/>
      <c r="DH11" s="413"/>
      <c r="DI11" s="413"/>
      <c r="DJ11" s="413"/>
      <c r="DK11" s="413"/>
      <c r="DL11" s="413"/>
      <c r="DM11" s="413"/>
      <c r="DN11" s="413"/>
      <c r="DO11" s="413"/>
      <c r="DP11" s="413"/>
      <c r="DQ11" s="413"/>
      <c r="DR11" s="413"/>
      <c r="DS11" s="413"/>
      <c r="DT11" s="413"/>
      <c r="DU11" s="413"/>
      <c r="DV11" s="413"/>
      <c r="DW11" s="413"/>
      <c r="DX11" s="413"/>
      <c r="DY11" s="413"/>
      <c r="DZ11" s="413"/>
      <c r="EA11" s="413"/>
      <c r="EB11" s="413"/>
      <c r="EC11" s="413"/>
      <c r="ED11" s="413"/>
      <c r="EE11" s="413"/>
      <c r="EF11" s="413"/>
      <c r="EG11" s="413"/>
      <c r="EH11" s="413"/>
      <c r="EI11" s="413"/>
      <c r="EJ11" s="413"/>
      <c r="EK11" s="413"/>
      <c r="EL11" s="413"/>
      <c r="EM11" s="413"/>
      <c r="EN11" s="413"/>
      <c r="EO11" s="413"/>
      <c r="EP11" s="413"/>
      <c r="EQ11" s="413"/>
      <c r="ER11" s="413"/>
      <c r="ES11" s="413"/>
      <c r="ET11" s="413"/>
      <c r="EU11" s="413"/>
      <c r="EV11" s="413"/>
      <c r="EW11" s="413"/>
      <c r="EX11" s="413"/>
      <c r="EY11" s="413"/>
      <c r="EZ11" s="413"/>
      <c r="FA11" s="413"/>
      <c r="FB11" s="413"/>
      <c r="FC11" s="413"/>
      <c r="FD11" s="413"/>
      <c r="FE11" s="413"/>
      <c r="FF11" s="413"/>
      <c r="FG11" s="413"/>
      <c r="FH11" s="413"/>
      <c r="FI11" s="413"/>
      <c r="FJ11" s="413"/>
      <c r="FK11" s="413"/>
      <c r="FL11" s="413"/>
      <c r="FM11" s="413"/>
      <c r="FN11" s="413"/>
      <c r="FO11" s="413"/>
      <c r="FP11" s="413"/>
      <c r="FQ11" s="413"/>
      <c r="FR11" s="413"/>
      <c r="FS11" s="413"/>
      <c r="FT11" s="413"/>
      <c r="FU11" s="413"/>
      <c r="FV11" s="413"/>
      <c r="FW11" s="413"/>
      <c r="FX11" s="413"/>
      <c r="FY11" s="413"/>
      <c r="FZ11" s="413"/>
      <c r="GA11" s="413"/>
      <c r="GB11" s="413"/>
      <c r="GC11" s="413"/>
      <c r="GD11" s="413"/>
      <c r="GE11" s="413"/>
      <c r="GF11" s="413"/>
      <c r="GG11" s="413"/>
      <c r="GH11" s="413"/>
      <c r="GI11" s="413"/>
      <c r="GJ11" s="413"/>
      <c r="GK11" s="413"/>
      <c r="GL11" s="413"/>
      <c r="GM11" s="413"/>
      <c r="GN11" s="413"/>
      <c r="GO11" s="413"/>
      <c r="GP11" s="413"/>
      <c r="GQ11" s="413"/>
      <c r="GR11" s="413"/>
      <c r="GS11" s="413"/>
      <c r="GT11" s="413"/>
      <c r="GU11" s="413"/>
      <c r="GV11" s="413"/>
      <c r="GW11" s="413"/>
      <c r="GX11" s="413"/>
      <c r="GY11" s="413"/>
      <c r="GZ11" s="413"/>
      <c r="HA11" s="413"/>
      <c r="HB11" s="413"/>
      <c r="HC11" s="413"/>
      <c r="HD11" s="413"/>
      <c r="HE11" s="413"/>
      <c r="HF11" s="413"/>
      <c r="HG11" s="413"/>
      <c r="HH11" s="413"/>
      <c r="HI11" s="413"/>
      <c r="HJ11" s="413"/>
      <c r="HK11" s="413"/>
      <c r="HL11" s="413"/>
      <c r="HM11" s="413"/>
      <c r="HN11" s="413"/>
      <c r="HO11" s="413"/>
      <c r="HP11" s="413"/>
      <c r="HQ11" s="413"/>
      <c r="HR11" s="413"/>
      <c r="HS11" s="413"/>
      <c r="HT11" s="413"/>
      <c r="HU11" s="413"/>
      <c r="HV11" s="413"/>
      <c r="HW11" s="413"/>
      <c r="HX11" s="413"/>
      <c r="HY11" s="413"/>
      <c r="HZ11" s="413"/>
      <c r="IA11" s="413"/>
      <c r="IB11" s="413"/>
      <c r="IC11" s="413"/>
      <c r="ID11" s="413"/>
      <c r="IE11" s="413"/>
      <c r="IF11" s="413"/>
      <c r="IG11" s="413"/>
      <c r="IH11" s="413"/>
      <c r="II11" s="413"/>
      <c r="IJ11" s="413"/>
      <c r="IK11" s="413"/>
      <c r="IL11" s="413"/>
      <c r="IM11" s="413"/>
      <c r="IN11" s="413"/>
      <c r="IO11" s="413"/>
      <c r="IP11" s="413"/>
      <c r="IQ11" s="413"/>
      <c r="IR11" s="413"/>
      <c r="IS11" s="413"/>
      <c r="IT11" s="413"/>
    </row>
    <row r="12" spans="1:254" ht="168.75">
      <c r="A12" s="409"/>
      <c r="B12" s="410" t="s">
        <v>375</v>
      </c>
      <c r="C12" s="411">
        <f aca="true" t="shared" si="0" ref="C12:S12">SUM(C14:C21)</f>
        <v>0</v>
      </c>
      <c r="D12" s="411">
        <f t="shared" si="0"/>
        <v>0</v>
      </c>
      <c r="E12" s="411">
        <f t="shared" si="0"/>
        <v>0</v>
      </c>
      <c r="F12" s="414">
        <f t="shared" si="0"/>
        <v>0</v>
      </c>
      <c r="G12" s="414">
        <f t="shared" si="0"/>
        <v>0</v>
      </c>
      <c r="H12" s="411">
        <f t="shared" si="0"/>
        <v>0</v>
      </c>
      <c r="I12" s="411">
        <f t="shared" si="0"/>
        <v>0</v>
      </c>
      <c r="J12" s="411">
        <f t="shared" si="0"/>
        <v>0</v>
      </c>
      <c r="K12" s="411">
        <f t="shared" si="0"/>
        <v>0</v>
      </c>
      <c r="L12" s="411">
        <f t="shared" si="0"/>
        <v>0</v>
      </c>
      <c r="M12" s="411">
        <f t="shared" si="0"/>
        <v>0</v>
      </c>
      <c r="N12" s="411">
        <f t="shared" si="0"/>
        <v>0</v>
      </c>
      <c r="O12" s="411">
        <f t="shared" si="0"/>
        <v>0</v>
      </c>
      <c r="P12" s="411">
        <f t="shared" si="0"/>
        <v>0</v>
      </c>
      <c r="Q12" s="411">
        <f t="shared" si="0"/>
        <v>0</v>
      </c>
      <c r="R12" s="411">
        <f t="shared" si="0"/>
        <v>0</v>
      </c>
      <c r="S12" s="411">
        <f t="shared" si="0"/>
        <v>0</v>
      </c>
      <c r="T12" s="411">
        <f>SUM(C12:S12)</f>
        <v>0</v>
      </c>
      <c r="U12" s="412"/>
      <c r="V12" s="412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  <c r="DN12" s="413"/>
      <c r="DO12" s="413"/>
      <c r="DP12" s="413"/>
      <c r="DQ12" s="413"/>
      <c r="DR12" s="413"/>
      <c r="DS12" s="413"/>
      <c r="DT12" s="413"/>
      <c r="DU12" s="413"/>
      <c r="DV12" s="413"/>
      <c r="DW12" s="413"/>
      <c r="DX12" s="413"/>
      <c r="DY12" s="413"/>
      <c r="DZ12" s="413"/>
      <c r="EA12" s="413"/>
      <c r="EB12" s="413"/>
      <c r="EC12" s="413"/>
      <c r="ED12" s="413"/>
      <c r="EE12" s="413"/>
      <c r="EF12" s="413"/>
      <c r="EG12" s="413"/>
      <c r="EH12" s="413"/>
      <c r="EI12" s="413"/>
      <c r="EJ12" s="413"/>
      <c r="EK12" s="413"/>
      <c r="EL12" s="413"/>
      <c r="EM12" s="413"/>
      <c r="EN12" s="413"/>
      <c r="EO12" s="413"/>
      <c r="EP12" s="413"/>
      <c r="EQ12" s="413"/>
      <c r="ER12" s="413"/>
      <c r="ES12" s="413"/>
      <c r="ET12" s="413"/>
      <c r="EU12" s="413"/>
      <c r="EV12" s="413"/>
      <c r="EW12" s="413"/>
      <c r="EX12" s="413"/>
      <c r="EY12" s="413"/>
      <c r="EZ12" s="413"/>
      <c r="FA12" s="413"/>
      <c r="FB12" s="413"/>
      <c r="FC12" s="413"/>
      <c r="FD12" s="413"/>
      <c r="FE12" s="413"/>
      <c r="FF12" s="413"/>
      <c r="FG12" s="413"/>
      <c r="FH12" s="413"/>
      <c r="FI12" s="413"/>
      <c r="FJ12" s="413"/>
      <c r="FK12" s="413"/>
      <c r="FL12" s="413"/>
      <c r="FM12" s="413"/>
      <c r="FN12" s="413"/>
      <c r="FO12" s="413"/>
      <c r="FP12" s="413"/>
      <c r="FQ12" s="413"/>
      <c r="FR12" s="413"/>
      <c r="FS12" s="413"/>
      <c r="FT12" s="413"/>
      <c r="FU12" s="413"/>
      <c r="FV12" s="413"/>
      <c r="FW12" s="413"/>
      <c r="FX12" s="413"/>
      <c r="FY12" s="413"/>
      <c r="FZ12" s="413"/>
      <c r="GA12" s="413"/>
      <c r="GB12" s="413"/>
      <c r="GC12" s="413"/>
      <c r="GD12" s="413"/>
      <c r="GE12" s="413"/>
      <c r="GF12" s="413"/>
      <c r="GG12" s="413"/>
      <c r="GH12" s="413"/>
      <c r="GI12" s="413"/>
      <c r="GJ12" s="413"/>
      <c r="GK12" s="413"/>
      <c r="GL12" s="413"/>
      <c r="GM12" s="413"/>
      <c r="GN12" s="413"/>
      <c r="GO12" s="413"/>
      <c r="GP12" s="413"/>
      <c r="GQ12" s="413"/>
      <c r="GR12" s="413"/>
      <c r="GS12" s="413"/>
      <c r="GT12" s="413"/>
      <c r="GU12" s="413"/>
      <c r="GV12" s="413"/>
      <c r="GW12" s="413"/>
      <c r="GX12" s="413"/>
      <c r="GY12" s="413"/>
      <c r="GZ12" s="413"/>
      <c r="HA12" s="413"/>
      <c r="HB12" s="413"/>
      <c r="HC12" s="413"/>
      <c r="HD12" s="413"/>
      <c r="HE12" s="413"/>
      <c r="HF12" s="413"/>
      <c r="HG12" s="413"/>
      <c r="HH12" s="413"/>
      <c r="HI12" s="413"/>
      <c r="HJ12" s="413"/>
      <c r="HK12" s="413"/>
      <c r="HL12" s="413"/>
      <c r="HM12" s="413"/>
      <c r="HN12" s="413"/>
      <c r="HO12" s="413"/>
      <c r="HP12" s="413"/>
      <c r="HQ12" s="413"/>
      <c r="HR12" s="413"/>
      <c r="HS12" s="413"/>
      <c r="HT12" s="413"/>
      <c r="HU12" s="413"/>
      <c r="HV12" s="413"/>
      <c r="HW12" s="413"/>
      <c r="HX12" s="413"/>
      <c r="HY12" s="413"/>
      <c r="HZ12" s="413"/>
      <c r="IA12" s="413"/>
      <c r="IB12" s="413"/>
      <c r="IC12" s="413"/>
      <c r="ID12" s="413"/>
      <c r="IE12" s="413"/>
      <c r="IF12" s="413"/>
      <c r="IG12" s="413"/>
      <c r="IH12" s="413"/>
      <c r="II12" s="413"/>
      <c r="IJ12" s="413"/>
      <c r="IK12" s="413"/>
      <c r="IL12" s="413"/>
      <c r="IM12" s="413"/>
      <c r="IN12" s="413"/>
      <c r="IO12" s="413"/>
      <c r="IP12" s="413"/>
      <c r="IQ12" s="413"/>
      <c r="IR12" s="413"/>
      <c r="IS12" s="413"/>
      <c r="IT12" s="413"/>
    </row>
    <row r="13" spans="1:254" ht="131.25">
      <c r="A13" s="409"/>
      <c r="B13" s="415" t="s">
        <v>353</v>
      </c>
      <c r="C13" s="416" t="str">
        <f>IF(C12&gt;0,(C12-C11),"-")</f>
        <v>-</v>
      </c>
      <c r="D13" s="416" t="str">
        <f aca="true" t="shared" si="1" ref="D13:T13">IF(D12&gt;0,(D12-D11),"-")</f>
        <v>-</v>
      </c>
      <c r="E13" s="416" t="str">
        <f t="shared" si="1"/>
        <v>-</v>
      </c>
      <c r="F13" s="416" t="str">
        <f t="shared" si="1"/>
        <v>-</v>
      </c>
      <c r="G13" s="416" t="str">
        <f t="shared" si="1"/>
        <v>-</v>
      </c>
      <c r="H13" s="416" t="str">
        <f t="shared" si="1"/>
        <v>-</v>
      </c>
      <c r="I13" s="416" t="str">
        <f t="shared" si="1"/>
        <v>-</v>
      </c>
      <c r="J13" s="416" t="str">
        <f t="shared" si="1"/>
        <v>-</v>
      </c>
      <c r="K13" s="416" t="str">
        <f t="shared" si="1"/>
        <v>-</v>
      </c>
      <c r="L13" s="416" t="str">
        <f t="shared" si="1"/>
        <v>-</v>
      </c>
      <c r="M13" s="416" t="str">
        <f t="shared" si="1"/>
        <v>-</v>
      </c>
      <c r="N13" s="416" t="str">
        <f t="shared" si="1"/>
        <v>-</v>
      </c>
      <c r="O13" s="416" t="str">
        <f t="shared" si="1"/>
        <v>-</v>
      </c>
      <c r="P13" s="416" t="str">
        <f t="shared" si="1"/>
        <v>-</v>
      </c>
      <c r="Q13" s="416" t="str">
        <f t="shared" si="1"/>
        <v>-</v>
      </c>
      <c r="R13" s="416" t="str">
        <f t="shared" si="1"/>
        <v>-</v>
      </c>
      <c r="S13" s="416" t="str">
        <f t="shared" si="1"/>
        <v>-</v>
      </c>
      <c r="T13" s="416" t="str">
        <f t="shared" si="1"/>
        <v>-</v>
      </c>
      <c r="U13" s="412"/>
      <c r="V13" s="412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413"/>
      <c r="DJ13" s="413"/>
      <c r="DK13" s="413"/>
      <c r="DL13" s="413"/>
      <c r="DM13" s="413"/>
      <c r="DN13" s="413"/>
      <c r="DO13" s="413"/>
      <c r="DP13" s="413"/>
      <c r="DQ13" s="413"/>
      <c r="DR13" s="413"/>
      <c r="DS13" s="413"/>
      <c r="DT13" s="413"/>
      <c r="DU13" s="413"/>
      <c r="DV13" s="413"/>
      <c r="DW13" s="413"/>
      <c r="DX13" s="413"/>
      <c r="DY13" s="413"/>
      <c r="DZ13" s="413"/>
      <c r="EA13" s="413"/>
      <c r="EB13" s="413"/>
      <c r="EC13" s="413"/>
      <c r="ED13" s="413"/>
      <c r="EE13" s="413"/>
      <c r="EF13" s="413"/>
      <c r="EG13" s="413"/>
      <c r="EH13" s="413"/>
      <c r="EI13" s="413"/>
      <c r="EJ13" s="413"/>
      <c r="EK13" s="413"/>
      <c r="EL13" s="413"/>
      <c r="EM13" s="413"/>
      <c r="EN13" s="413"/>
      <c r="EO13" s="413"/>
      <c r="EP13" s="413"/>
      <c r="EQ13" s="413"/>
      <c r="ER13" s="413"/>
      <c r="ES13" s="413"/>
      <c r="ET13" s="413"/>
      <c r="EU13" s="413"/>
      <c r="EV13" s="413"/>
      <c r="EW13" s="413"/>
      <c r="EX13" s="413"/>
      <c r="EY13" s="413"/>
      <c r="EZ13" s="413"/>
      <c r="FA13" s="413"/>
      <c r="FB13" s="413"/>
      <c r="FC13" s="413"/>
      <c r="FD13" s="413"/>
      <c r="FE13" s="413"/>
      <c r="FF13" s="413"/>
      <c r="FG13" s="413"/>
      <c r="FH13" s="413"/>
      <c r="FI13" s="413"/>
      <c r="FJ13" s="413"/>
      <c r="FK13" s="413"/>
      <c r="FL13" s="413"/>
      <c r="FM13" s="413"/>
      <c r="FN13" s="413"/>
      <c r="FO13" s="413"/>
      <c r="FP13" s="413"/>
      <c r="FQ13" s="413"/>
      <c r="FR13" s="413"/>
      <c r="FS13" s="413"/>
      <c r="FT13" s="413"/>
      <c r="FU13" s="413"/>
      <c r="FV13" s="413"/>
      <c r="FW13" s="413"/>
      <c r="FX13" s="413"/>
      <c r="FY13" s="413"/>
      <c r="FZ13" s="413"/>
      <c r="GA13" s="413"/>
      <c r="GB13" s="413"/>
      <c r="GC13" s="413"/>
      <c r="GD13" s="413"/>
      <c r="GE13" s="413"/>
      <c r="GF13" s="413"/>
      <c r="GG13" s="413"/>
      <c r="GH13" s="413"/>
      <c r="GI13" s="413"/>
      <c r="GJ13" s="413"/>
      <c r="GK13" s="413"/>
      <c r="GL13" s="413"/>
      <c r="GM13" s="413"/>
      <c r="GN13" s="413"/>
      <c r="GO13" s="413"/>
      <c r="GP13" s="413"/>
      <c r="GQ13" s="413"/>
      <c r="GR13" s="413"/>
      <c r="GS13" s="413"/>
      <c r="GT13" s="413"/>
      <c r="GU13" s="413"/>
      <c r="GV13" s="413"/>
      <c r="GW13" s="413"/>
      <c r="GX13" s="413"/>
      <c r="GY13" s="413"/>
      <c r="GZ13" s="413"/>
      <c r="HA13" s="413"/>
      <c r="HB13" s="413"/>
      <c r="HC13" s="413"/>
      <c r="HD13" s="413"/>
      <c r="HE13" s="413"/>
      <c r="HF13" s="413"/>
      <c r="HG13" s="413"/>
      <c r="HH13" s="413"/>
      <c r="HI13" s="413"/>
      <c r="HJ13" s="413"/>
      <c r="HK13" s="413"/>
      <c r="HL13" s="413"/>
      <c r="HM13" s="413"/>
      <c r="HN13" s="413"/>
      <c r="HO13" s="413"/>
      <c r="HP13" s="413"/>
      <c r="HQ13" s="413"/>
      <c r="HR13" s="413"/>
      <c r="HS13" s="413"/>
      <c r="HT13" s="413"/>
      <c r="HU13" s="413"/>
      <c r="HV13" s="413"/>
      <c r="HW13" s="413"/>
      <c r="HX13" s="413"/>
      <c r="HY13" s="413"/>
      <c r="HZ13" s="413"/>
      <c r="IA13" s="413"/>
      <c r="IB13" s="413"/>
      <c r="IC13" s="413"/>
      <c r="ID13" s="413"/>
      <c r="IE13" s="413"/>
      <c r="IF13" s="413"/>
      <c r="IG13" s="413"/>
      <c r="IH13" s="413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/>
    </row>
    <row r="14" spans="1:254" ht="168.75">
      <c r="A14" s="417" t="s">
        <v>354</v>
      </c>
      <c r="B14" s="418" t="s">
        <v>366</v>
      </c>
      <c r="C14" s="419"/>
      <c r="D14" s="419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1"/>
      <c r="S14" s="420"/>
      <c r="T14" s="422">
        <f aca="true" t="shared" si="2" ref="T14:T21">SUM(C14:R14)</f>
        <v>0</v>
      </c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423"/>
      <c r="DR14" s="423"/>
      <c r="DS14" s="423"/>
      <c r="DT14" s="423"/>
      <c r="DU14" s="423"/>
      <c r="DV14" s="423"/>
      <c r="DW14" s="423"/>
      <c r="DX14" s="423"/>
      <c r="DY14" s="423"/>
      <c r="DZ14" s="423"/>
      <c r="EA14" s="423"/>
      <c r="EB14" s="423"/>
      <c r="EC14" s="423"/>
      <c r="ED14" s="423"/>
      <c r="EE14" s="423"/>
      <c r="EF14" s="423"/>
      <c r="EG14" s="423"/>
      <c r="EH14" s="423"/>
      <c r="EI14" s="423"/>
      <c r="EJ14" s="423"/>
      <c r="EK14" s="423"/>
      <c r="EL14" s="423"/>
      <c r="EM14" s="423"/>
      <c r="EN14" s="423"/>
      <c r="EO14" s="423"/>
      <c r="EP14" s="423"/>
      <c r="EQ14" s="423"/>
      <c r="ER14" s="423"/>
      <c r="ES14" s="423"/>
      <c r="ET14" s="423"/>
      <c r="EU14" s="423"/>
      <c r="EV14" s="423"/>
      <c r="EW14" s="423"/>
      <c r="EX14" s="423"/>
      <c r="EY14" s="423"/>
      <c r="EZ14" s="423"/>
      <c r="FA14" s="423"/>
      <c r="FB14" s="423"/>
      <c r="FC14" s="423"/>
      <c r="FD14" s="423"/>
      <c r="FE14" s="423"/>
      <c r="FF14" s="423"/>
      <c r="FG14" s="423"/>
      <c r="FH14" s="423"/>
      <c r="FI14" s="423"/>
      <c r="FJ14" s="423"/>
      <c r="FK14" s="423"/>
      <c r="FL14" s="423"/>
      <c r="FM14" s="423"/>
      <c r="FN14" s="423"/>
      <c r="FO14" s="423"/>
      <c r="FP14" s="423"/>
      <c r="FQ14" s="423"/>
      <c r="FR14" s="423"/>
      <c r="FS14" s="423"/>
      <c r="FT14" s="423"/>
      <c r="FU14" s="423"/>
      <c r="FV14" s="423"/>
      <c r="FW14" s="423"/>
      <c r="FX14" s="423"/>
      <c r="FY14" s="423"/>
      <c r="FZ14" s="423"/>
      <c r="GA14" s="423"/>
      <c r="GB14" s="423"/>
      <c r="GC14" s="423"/>
      <c r="GD14" s="423"/>
      <c r="GE14" s="423"/>
      <c r="GF14" s="423"/>
      <c r="GG14" s="423"/>
      <c r="GH14" s="423"/>
      <c r="GI14" s="423"/>
      <c r="GJ14" s="423"/>
      <c r="GK14" s="423"/>
      <c r="GL14" s="423"/>
      <c r="GM14" s="423"/>
      <c r="GN14" s="423"/>
      <c r="GO14" s="423"/>
      <c r="GP14" s="423"/>
      <c r="GQ14" s="423"/>
      <c r="GR14" s="423"/>
      <c r="GS14" s="423"/>
      <c r="GT14" s="423"/>
      <c r="GU14" s="423"/>
      <c r="GV14" s="423"/>
      <c r="GW14" s="423"/>
      <c r="GX14" s="423"/>
      <c r="GY14" s="423"/>
      <c r="GZ14" s="423"/>
      <c r="HA14" s="423"/>
      <c r="HB14" s="423"/>
      <c r="HC14" s="423"/>
      <c r="HD14" s="423"/>
      <c r="HE14" s="423"/>
      <c r="HF14" s="423"/>
      <c r="HG14" s="423"/>
      <c r="HH14" s="423"/>
      <c r="HI14" s="423"/>
      <c r="HJ14" s="423"/>
      <c r="HK14" s="423"/>
      <c r="HL14" s="423"/>
      <c r="HM14" s="423"/>
      <c r="HN14" s="423"/>
      <c r="HO14" s="423"/>
      <c r="HP14" s="423"/>
      <c r="HQ14" s="423"/>
      <c r="HR14" s="423"/>
      <c r="HS14" s="423"/>
      <c r="HT14" s="423"/>
      <c r="HU14" s="423"/>
      <c r="HV14" s="423"/>
      <c r="HW14" s="423"/>
      <c r="HX14" s="423"/>
      <c r="HY14" s="423"/>
      <c r="HZ14" s="423"/>
      <c r="IA14" s="423"/>
      <c r="IB14" s="423"/>
      <c r="IC14" s="423"/>
      <c r="ID14" s="423"/>
      <c r="IE14" s="423"/>
      <c r="IF14" s="423"/>
      <c r="IG14" s="423"/>
      <c r="IH14" s="423"/>
      <c r="II14" s="423"/>
      <c r="IJ14" s="423"/>
      <c r="IK14" s="423"/>
      <c r="IL14" s="423"/>
      <c r="IM14" s="423"/>
      <c r="IN14" s="423"/>
      <c r="IO14" s="423"/>
      <c r="IP14" s="423"/>
      <c r="IQ14" s="423"/>
      <c r="IR14" s="423"/>
      <c r="IS14" s="423"/>
      <c r="IT14" s="423"/>
    </row>
    <row r="15" spans="1:254" ht="168.75">
      <c r="A15" s="424" t="s">
        <v>355</v>
      </c>
      <c r="B15" s="418" t="s">
        <v>367</v>
      </c>
      <c r="C15" s="419"/>
      <c r="D15" s="419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1"/>
      <c r="S15" s="420"/>
      <c r="T15" s="422">
        <f t="shared" si="2"/>
        <v>0</v>
      </c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3"/>
      <c r="DN15" s="423"/>
      <c r="DO15" s="423"/>
      <c r="DP15" s="423"/>
      <c r="DQ15" s="423"/>
      <c r="DR15" s="423"/>
      <c r="DS15" s="423"/>
      <c r="DT15" s="423"/>
      <c r="DU15" s="423"/>
      <c r="DV15" s="423"/>
      <c r="DW15" s="423"/>
      <c r="DX15" s="423"/>
      <c r="DY15" s="423"/>
      <c r="DZ15" s="423"/>
      <c r="EA15" s="423"/>
      <c r="EB15" s="423"/>
      <c r="EC15" s="423"/>
      <c r="ED15" s="423"/>
      <c r="EE15" s="423"/>
      <c r="EF15" s="423"/>
      <c r="EG15" s="423"/>
      <c r="EH15" s="423"/>
      <c r="EI15" s="423"/>
      <c r="EJ15" s="423"/>
      <c r="EK15" s="423"/>
      <c r="EL15" s="423"/>
      <c r="EM15" s="423"/>
      <c r="EN15" s="423"/>
      <c r="EO15" s="423"/>
      <c r="EP15" s="423"/>
      <c r="EQ15" s="423"/>
      <c r="ER15" s="423"/>
      <c r="ES15" s="423"/>
      <c r="ET15" s="423"/>
      <c r="EU15" s="423"/>
      <c r="EV15" s="423"/>
      <c r="EW15" s="423"/>
      <c r="EX15" s="423"/>
      <c r="EY15" s="423"/>
      <c r="EZ15" s="423"/>
      <c r="FA15" s="423"/>
      <c r="FB15" s="423"/>
      <c r="FC15" s="423"/>
      <c r="FD15" s="423"/>
      <c r="FE15" s="423"/>
      <c r="FF15" s="423"/>
      <c r="FG15" s="423"/>
      <c r="FH15" s="423"/>
      <c r="FI15" s="423"/>
      <c r="FJ15" s="423"/>
      <c r="FK15" s="423"/>
      <c r="FL15" s="423"/>
      <c r="FM15" s="423"/>
      <c r="FN15" s="423"/>
      <c r="FO15" s="423"/>
      <c r="FP15" s="423"/>
      <c r="FQ15" s="423"/>
      <c r="FR15" s="423"/>
      <c r="FS15" s="423"/>
      <c r="FT15" s="423"/>
      <c r="FU15" s="423"/>
      <c r="FV15" s="423"/>
      <c r="FW15" s="423"/>
      <c r="FX15" s="423"/>
      <c r="FY15" s="423"/>
      <c r="FZ15" s="423"/>
      <c r="GA15" s="423"/>
      <c r="GB15" s="423"/>
      <c r="GC15" s="423"/>
      <c r="GD15" s="423"/>
      <c r="GE15" s="423"/>
      <c r="GF15" s="423"/>
      <c r="GG15" s="423"/>
      <c r="GH15" s="423"/>
      <c r="GI15" s="423"/>
      <c r="GJ15" s="423"/>
      <c r="GK15" s="423"/>
      <c r="GL15" s="423"/>
      <c r="GM15" s="423"/>
      <c r="GN15" s="423"/>
      <c r="GO15" s="423"/>
      <c r="GP15" s="423"/>
      <c r="GQ15" s="423"/>
      <c r="GR15" s="423"/>
      <c r="GS15" s="423"/>
      <c r="GT15" s="423"/>
      <c r="GU15" s="423"/>
      <c r="GV15" s="423"/>
      <c r="GW15" s="423"/>
      <c r="GX15" s="423"/>
      <c r="GY15" s="423"/>
      <c r="GZ15" s="423"/>
      <c r="HA15" s="423"/>
      <c r="HB15" s="423"/>
      <c r="HC15" s="423"/>
      <c r="HD15" s="423"/>
      <c r="HE15" s="423"/>
      <c r="HF15" s="423"/>
      <c r="HG15" s="423"/>
      <c r="HH15" s="423"/>
      <c r="HI15" s="423"/>
      <c r="HJ15" s="423"/>
      <c r="HK15" s="423"/>
      <c r="HL15" s="423"/>
      <c r="HM15" s="423"/>
      <c r="HN15" s="423"/>
      <c r="HO15" s="423"/>
      <c r="HP15" s="423"/>
      <c r="HQ15" s="423"/>
      <c r="HR15" s="423"/>
      <c r="HS15" s="423"/>
      <c r="HT15" s="423"/>
      <c r="HU15" s="423"/>
      <c r="HV15" s="423"/>
      <c r="HW15" s="423"/>
      <c r="HX15" s="423"/>
      <c r="HY15" s="423"/>
      <c r="HZ15" s="423"/>
      <c r="IA15" s="423"/>
      <c r="IB15" s="423"/>
      <c r="IC15" s="423"/>
      <c r="ID15" s="423"/>
      <c r="IE15" s="423"/>
      <c r="IF15" s="423"/>
      <c r="IG15" s="423"/>
      <c r="IH15" s="423"/>
      <c r="II15" s="423"/>
      <c r="IJ15" s="423"/>
      <c r="IK15" s="423"/>
      <c r="IL15" s="423"/>
      <c r="IM15" s="423"/>
      <c r="IN15" s="423"/>
      <c r="IO15" s="423"/>
      <c r="IP15" s="423"/>
      <c r="IQ15" s="423"/>
      <c r="IR15" s="423"/>
      <c r="IS15" s="423"/>
      <c r="IT15" s="423"/>
    </row>
    <row r="16" spans="1:254" ht="112.5">
      <c r="A16" s="418"/>
      <c r="B16" s="417" t="s">
        <v>368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1"/>
      <c r="S16" s="420"/>
      <c r="T16" s="422">
        <f t="shared" si="2"/>
        <v>0</v>
      </c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3"/>
      <c r="CX16" s="423"/>
      <c r="CY16" s="423"/>
      <c r="CZ16" s="423"/>
      <c r="DA16" s="423"/>
      <c r="DB16" s="423"/>
      <c r="DC16" s="423"/>
      <c r="DD16" s="423"/>
      <c r="DE16" s="423"/>
      <c r="DF16" s="423"/>
      <c r="DG16" s="423"/>
      <c r="DH16" s="423"/>
      <c r="DI16" s="423"/>
      <c r="DJ16" s="423"/>
      <c r="DK16" s="423"/>
      <c r="DL16" s="423"/>
      <c r="DM16" s="423"/>
      <c r="DN16" s="423"/>
      <c r="DO16" s="423"/>
      <c r="DP16" s="423"/>
      <c r="DQ16" s="423"/>
      <c r="DR16" s="423"/>
      <c r="DS16" s="423"/>
      <c r="DT16" s="423"/>
      <c r="DU16" s="423"/>
      <c r="DV16" s="423"/>
      <c r="DW16" s="423"/>
      <c r="DX16" s="423"/>
      <c r="DY16" s="423"/>
      <c r="DZ16" s="423"/>
      <c r="EA16" s="423"/>
      <c r="EB16" s="423"/>
      <c r="EC16" s="423"/>
      <c r="ED16" s="423"/>
      <c r="EE16" s="423"/>
      <c r="EF16" s="423"/>
      <c r="EG16" s="423"/>
      <c r="EH16" s="423"/>
      <c r="EI16" s="423"/>
      <c r="EJ16" s="423"/>
      <c r="EK16" s="423"/>
      <c r="EL16" s="423"/>
      <c r="EM16" s="423"/>
      <c r="EN16" s="423"/>
      <c r="EO16" s="423"/>
      <c r="EP16" s="423"/>
      <c r="EQ16" s="423"/>
      <c r="ER16" s="423"/>
      <c r="ES16" s="423"/>
      <c r="ET16" s="423"/>
      <c r="EU16" s="423"/>
      <c r="EV16" s="423"/>
      <c r="EW16" s="423"/>
      <c r="EX16" s="423"/>
      <c r="EY16" s="423"/>
      <c r="EZ16" s="423"/>
      <c r="FA16" s="423"/>
      <c r="FB16" s="423"/>
      <c r="FC16" s="423"/>
      <c r="FD16" s="423"/>
      <c r="FE16" s="423"/>
      <c r="FF16" s="423"/>
      <c r="FG16" s="423"/>
      <c r="FH16" s="423"/>
      <c r="FI16" s="423"/>
      <c r="FJ16" s="423"/>
      <c r="FK16" s="423"/>
      <c r="FL16" s="423"/>
      <c r="FM16" s="423"/>
      <c r="FN16" s="423"/>
      <c r="FO16" s="423"/>
      <c r="FP16" s="423"/>
      <c r="FQ16" s="423"/>
      <c r="FR16" s="423"/>
      <c r="FS16" s="423"/>
      <c r="FT16" s="423"/>
      <c r="FU16" s="423"/>
      <c r="FV16" s="423"/>
      <c r="FW16" s="423"/>
      <c r="FX16" s="423"/>
      <c r="FY16" s="423"/>
      <c r="FZ16" s="423"/>
      <c r="GA16" s="423"/>
      <c r="GB16" s="423"/>
      <c r="GC16" s="423"/>
      <c r="GD16" s="423"/>
      <c r="GE16" s="423"/>
      <c r="GF16" s="423"/>
      <c r="GG16" s="423"/>
      <c r="GH16" s="423"/>
      <c r="GI16" s="423"/>
      <c r="GJ16" s="423"/>
      <c r="GK16" s="423"/>
      <c r="GL16" s="423"/>
      <c r="GM16" s="423"/>
      <c r="GN16" s="423"/>
      <c r="GO16" s="423"/>
      <c r="GP16" s="423"/>
      <c r="GQ16" s="423"/>
      <c r="GR16" s="423"/>
      <c r="GS16" s="423"/>
      <c r="GT16" s="423"/>
      <c r="GU16" s="423"/>
      <c r="GV16" s="423"/>
      <c r="GW16" s="423"/>
      <c r="GX16" s="423"/>
      <c r="GY16" s="423"/>
      <c r="GZ16" s="423"/>
      <c r="HA16" s="423"/>
      <c r="HB16" s="423"/>
      <c r="HC16" s="423"/>
      <c r="HD16" s="423"/>
      <c r="HE16" s="423"/>
      <c r="HF16" s="423"/>
      <c r="HG16" s="423"/>
      <c r="HH16" s="423"/>
      <c r="HI16" s="423"/>
      <c r="HJ16" s="423"/>
      <c r="HK16" s="423"/>
      <c r="HL16" s="423"/>
      <c r="HM16" s="423"/>
      <c r="HN16" s="423"/>
      <c r="HO16" s="423"/>
      <c r="HP16" s="423"/>
      <c r="HQ16" s="423"/>
      <c r="HR16" s="423"/>
      <c r="HS16" s="423"/>
      <c r="HT16" s="423"/>
      <c r="HU16" s="423"/>
      <c r="HV16" s="423"/>
      <c r="HW16" s="423"/>
      <c r="HX16" s="423"/>
      <c r="HY16" s="423"/>
      <c r="HZ16" s="423"/>
      <c r="IA16" s="423"/>
      <c r="IB16" s="423"/>
      <c r="IC16" s="423"/>
      <c r="ID16" s="423"/>
      <c r="IE16" s="423"/>
      <c r="IF16" s="423"/>
      <c r="IG16" s="423"/>
      <c r="IH16" s="423"/>
      <c r="II16" s="423"/>
      <c r="IJ16" s="423"/>
      <c r="IK16" s="423"/>
      <c r="IL16" s="423"/>
      <c r="IM16" s="423"/>
      <c r="IN16" s="423"/>
      <c r="IO16" s="423"/>
      <c r="IP16" s="423"/>
      <c r="IQ16" s="423"/>
      <c r="IR16" s="423"/>
      <c r="IS16" s="423"/>
      <c r="IT16" s="423"/>
    </row>
    <row r="17" spans="1:254" ht="112.5">
      <c r="A17" s="424" t="s">
        <v>356</v>
      </c>
      <c r="B17" s="418" t="s">
        <v>369</v>
      </c>
      <c r="C17" s="419">
        <v>0</v>
      </c>
      <c r="D17" s="419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1"/>
      <c r="S17" s="420"/>
      <c r="T17" s="422">
        <f t="shared" si="2"/>
        <v>0</v>
      </c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423"/>
      <c r="CK17" s="423"/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423"/>
      <c r="DA17" s="423"/>
      <c r="DB17" s="423"/>
      <c r="DC17" s="423"/>
      <c r="DD17" s="423"/>
      <c r="DE17" s="423"/>
      <c r="DF17" s="423"/>
      <c r="DG17" s="423"/>
      <c r="DH17" s="423"/>
      <c r="DI17" s="423"/>
      <c r="DJ17" s="423"/>
      <c r="DK17" s="423"/>
      <c r="DL17" s="423"/>
      <c r="DM17" s="423"/>
      <c r="DN17" s="423"/>
      <c r="DO17" s="423"/>
      <c r="DP17" s="423"/>
      <c r="DQ17" s="423"/>
      <c r="DR17" s="423"/>
      <c r="DS17" s="423"/>
      <c r="DT17" s="423"/>
      <c r="DU17" s="423"/>
      <c r="DV17" s="423"/>
      <c r="DW17" s="423"/>
      <c r="DX17" s="423"/>
      <c r="DY17" s="423"/>
      <c r="DZ17" s="423"/>
      <c r="EA17" s="423"/>
      <c r="EB17" s="423"/>
      <c r="EC17" s="423"/>
      <c r="ED17" s="423"/>
      <c r="EE17" s="423"/>
      <c r="EF17" s="423"/>
      <c r="EG17" s="423"/>
      <c r="EH17" s="423"/>
      <c r="EI17" s="423"/>
      <c r="EJ17" s="423"/>
      <c r="EK17" s="423"/>
      <c r="EL17" s="423"/>
      <c r="EM17" s="423"/>
      <c r="EN17" s="423"/>
      <c r="EO17" s="423"/>
      <c r="EP17" s="423"/>
      <c r="EQ17" s="423"/>
      <c r="ER17" s="423"/>
      <c r="ES17" s="423"/>
      <c r="ET17" s="423"/>
      <c r="EU17" s="423"/>
      <c r="EV17" s="423"/>
      <c r="EW17" s="423"/>
      <c r="EX17" s="423"/>
      <c r="EY17" s="423"/>
      <c r="EZ17" s="423"/>
      <c r="FA17" s="423"/>
      <c r="FB17" s="423"/>
      <c r="FC17" s="423"/>
      <c r="FD17" s="423"/>
      <c r="FE17" s="423"/>
      <c r="FF17" s="423"/>
      <c r="FG17" s="423"/>
      <c r="FH17" s="423"/>
      <c r="FI17" s="423"/>
      <c r="FJ17" s="423"/>
      <c r="FK17" s="423"/>
      <c r="FL17" s="423"/>
      <c r="FM17" s="423"/>
      <c r="FN17" s="423"/>
      <c r="FO17" s="423"/>
      <c r="FP17" s="423"/>
      <c r="FQ17" s="423"/>
      <c r="FR17" s="423"/>
      <c r="FS17" s="423"/>
      <c r="FT17" s="423"/>
      <c r="FU17" s="423"/>
      <c r="FV17" s="423"/>
      <c r="FW17" s="423"/>
      <c r="FX17" s="423"/>
      <c r="FY17" s="423"/>
      <c r="FZ17" s="423"/>
      <c r="GA17" s="423"/>
      <c r="GB17" s="423"/>
      <c r="GC17" s="423"/>
      <c r="GD17" s="423"/>
      <c r="GE17" s="423"/>
      <c r="GF17" s="423"/>
      <c r="GG17" s="423"/>
      <c r="GH17" s="423"/>
      <c r="GI17" s="423"/>
      <c r="GJ17" s="423"/>
      <c r="GK17" s="423"/>
      <c r="GL17" s="423"/>
      <c r="GM17" s="423"/>
      <c r="GN17" s="423"/>
      <c r="GO17" s="423"/>
      <c r="GP17" s="423"/>
      <c r="GQ17" s="423"/>
      <c r="GR17" s="423"/>
      <c r="GS17" s="423"/>
      <c r="GT17" s="423"/>
      <c r="GU17" s="423"/>
      <c r="GV17" s="423"/>
      <c r="GW17" s="423"/>
      <c r="GX17" s="423"/>
      <c r="GY17" s="423"/>
      <c r="GZ17" s="423"/>
      <c r="HA17" s="423"/>
      <c r="HB17" s="423"/>
      <c r="HC17" s="423"/>
      <c r="HD17" s="423"/>
      <c r="HE17" s="423"/>
      <c r="HF17" s="423"/>
      <c r="HG17" s="423"/>
      <c r="HH17" s="423"/>
      <c r="HI17" s="423"/>
      <c r="HJ17" s="423"/>
      <c r="HK17" s="423"/>
      <c r="HL17" s="423"/>
      <c r="HM17" s="423"/>
      <c r="HN17" s="423"/>
      <c r="HO17" s="423"/>
      <c r="HP17" s="423"/>
      <c r="HQ17" s="423"/>
      <c r="HR17" s="423"/>
      <c r="HS17" s="423"/>
      <c r="HT17" s="423"/>
      <c r="HU17" s="423"/>
      <c r="HV17" s="423"/>
      <c r="HW17" s="423"/>
      <c r="HX17" s="423"/>
      <c r="HY17" s="423"/>
      <c r="HZ17" s="423"/>
      <c r="IA17" s="423"/>
      <c r="IB17" s="423"/>
      <c r="IC17" s="423"/>
      <c r="ID17" s="423"/>
      <c r="IE17" s="423"/>
      <c r="IF17" s="423"/>
      <c r="IG17" s="423"/>
      <c r="IH17" s="423"/>
      <c r="II17" s="423"/>
      <c r="IJ17" s="423"/>
      <c r="IK17" s="423"/>
      <c r="IL17" s="423"/>
      <c r="IM17" s="423"/>
      <c r="IN17" s="423"/>
      <c r="IO17" s="423"/>
      <c r="IP17" s="423"/>
      <c r="IQ17" s="423"/>
      <c r="IR17" s="423"/>
      <c r="IS17" s="423"/>
      <c r="IT17" s="423"/>
    </row>
    <row r="18" spans="1:254" ht="131.25">
      <c r="A18" s="424"/>
      <c r="B18" s="417" t="s">
        <v>370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1"/>
      <c r="S18" s="420"/>
      <c r="T18" s="422">
        <f t="shared" si="2"/>
        <v>0</v>
      </c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3"/>
      <c r="CA18" s="423"/>
      <c r="CB18" s="423"/>
      <c r="CC18" s="423"/>
      <c r="CD18" s="423"/>
      <c r="CE18" s="423"/>
      <c r="CF18" s="423"/>
      <c r="CG18" s="423"/>
      <c r="CH18" s="423"/>
      <c r="CI18" s="423"/>
      <c r="CJ18" s="423"/>
      <c r="CK18" s="423"/>
      <c r="CL18" s="423"/>
      <c r="CM18" s="423"/>
      <c r="CN18" s="423"/>
      <c r="CO18" s="423"/>
      <c r="CP18" s="423"/>
      <c r="CQ18" s="423"/>
      <c r="CR18" s="423"/>
      <c r="CS18" s="423"/>
      <c r="CT18" s="423"/>
      <c r="CU18" s="423"/>
      <c r="CV18" s="423"/>
      <c r="CW18" s="423"/>
      <c r="CX18" s="423"/>
      <c r="CY18" s="423"/>
      <c r="CZ18" s="423"/>
      <c r="DA18" s="423"/>
      <c r="DB18" s="423"/>
      <c r="DC18" s="423"/>
      <c r="DD18" s="423"/>
      <c r="DE18" s="423"/>
      <c r="DF18" s="423"/>
      <c r="DG18" s="423"/>
      <c r="DH18" s="423"/>
      <c r="DI18" s="423"/>
      <c r="DJ18" s="423"/>
      <c r="DK18" s="423"/>
      <c r="DL18" s="423"/>
      <c r="DM18" s="423"/>
      <c r="DN18" s="423"/>
      <c r="DO18" s="423"/>
      <c r="DP18" s="423"/>
      <c r="DQ18" s="423"/>
      <c r="DR18" s="423"/>
      <c r="DS18" s="423"/>
      <c r="DT18" s="423"/>
      <c r="DU18" s="423"/>
      <c r="DV18" s="423"/>
      <c r="DW18" s="423"/>
      <c r="DX18" s="423"/>
      <c r="DY18" s="423"/>
      <c r="DZ18" s="423"/>
      <c r="EA18" s="423"/>
      <c r="EB18" s="423"/>
      <c r="EC18" s="423"/>
      <c r="ED18" s="423"/>
      <c r="EE18" s="423"/>
      <c r="EF18" s="423"/>
      <c r="EG18" s="423"/>
      <c r="EH18" s="423"/>
      <c r="EI18" s="423"/>
      <c r="EJ18" s="423"/>
      <c r="EK18" s="423"/>
      <c r="EL18" s="423"/>
      <c r="EM18" s="423"/>
      <c r="EN18" s="423"/>
      <c r="EO18" s="423"/>
      <c r="EP18" s="423"/>
      <c r="EQ18" s="423"/>
      <c r="ER18" s="423"/>
      <c r="ES18" s="423"/>
      <c r="ET18" s="423"/>
      <c r="EU18" s="423"/>
      <c r="EV18" s="423"/>
      <c r="EW18" s="423"/>
      <c r="EX18" s="423"/>
      <c r="EY18" s="423"/>
      <c r="EZ18" s="423"/>
      <c r="FA18" s="423"/>
      <c r="FB18" s="423"/>
      <c r="FC18" s="423"/>
      <c r="FD18" s="423"/>
      <c r="FE18" s="423"/>
      <c r="FF18" s="423"/>
      <c r="FG18" s="423"/>
      <c r="FH18" s="423"/>
      <c r="FI18" s="423"/>
      <c r="FJ18" s="423"/>
      <c r="FK18" s="423"/>
      <c r="FL18" s="423"/>
      <c r="FM18" s="423"/>
      <c r="FN18" s="423"/>
      <c r="FO18" s="423"/>
      <c r="FP18" s="423"/>
      <c r="FQ18" s="423"/>
      <c r="FR18" s="423"/>
      <c r="FS18" s="423"/>
      <c r="FT18" s="423"/>
      <c r="FU18" s="423"/>
      <c r="FV18" s="423"/>
      <c r="FW18" s="423"/>
      <c r="FX18" s="423"/>
      <c r="FY18" s="423"/>
      <c r="FZ18" s="423"/>
      <c r="GA18" s="423"/>
      <c r="GB18" s="423"/>
      <c r="GC18" s="423"/>
      <c r="GD18" s="423"/>
      <c r="GE18" s="423"/>
      <c r="GF18" s="423"/>
      <c r="GG18" s="423"/>
      <c r="GH18" s="423"/>
      <c r="GI18" s="423"/>
      <c r="GJ18" s="423"/>
      <c r="GK18" s="423"/>
      <c r="GL18" s="423"/>
      <c r="GM18" s="423"/>
      <c r="GN18" s="423"/>
      <c r="GO18" s="423"/>
      <c r="GP18" s="423"/>
      <c r="GQ18" s="423"/>
      <c r="GR18" s="423"/>
      <c r="GS18" s="423"/>
      <c r="GT18" s="423"/>
      <c r="GU18" s="423"/>
      <c r="GV18" s="423"/>
      <c r="GW18" s="423"/>
      <c r="GX18" s="423"/>
      <c r="GY18" s="423"/>
      <c r="GZ18" s="423"/>
      <c r="HA18" s="423"/>
      <c r="HB18" s="423"/>
      <c r="HC18" s="423"/>
      <c r="HD18" s="423"/>
      <c r="HE18" s="423"/>
      <c r="HF18" s="423"/>
      <c r="HG18" s="423"/>
      <c r="HH18" s="423"/>
      <c r="HI18" s="423"/>
      <c r="HJ18" s="423"/>
      <c r="HK18" s="423"/>
      <c r="HL18" s="423"/>
      <c r="HM18" s="423"/>
      <c r="HN18" s="423"/>
      <c r="HO18" s="423"/>
      <c r="HP18" s="423"/>
      <c r="HQ18" s="423"/>
      <c r="HR18" s="423"/>
      <c r="HS18" s="423"/>
      <c r="HT18" s="423"/>
      <c r="HU18" s="423"/>
      <c r="HV18" s="423"/>
      <c r="HW18" s="423"/>
      <c r="HX18" s="423"/>
      <c r="HY18" s="423"/>
      <c r="HZ18" s="423"/>
      <c r="IA18" s="423"/>
      <c r="IB18" s="423"/>
      <c r="IC18" s="423"/>
      <c r="ID18" s="423"/>
      <c r="IE18" s="423"/>
      <c r="IF18" s="423"/>
      <c r="IG18" s="423"/>
      <c r="IH18" s="423"/>
      <c r="II18" s="423"/>
      <c r="IJ18" s="423"/>
      <c r="IK18" s="423"/>
      <c r="IL18" s="423"/>
      <c r="IM18" s="423"/>
      <c r="IN18" s="423"/>
      <c r="IO18" s="423"/>
      <c r="IP18" s="423"/>
      <c r="IQ18" s="423"/>
      <c r="IR18" s="423"/>
      <c r="IS18" s="423"/>
      <c r="IT18" s="423"/>
    </row>
    <row r="19" spans="1:254" ht="93.75">
      <c r="A19" s="418"/>
      <c r="B19" s="417" t="s">
        <v>373</v>
      </c>
      <c r="C19" s="420"/>
      <c r="D19" s="420"/>
      <c r="E19" s="420"/>
      <c r="F19" s="420"/>
      <c r="G19" s="425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1"/>
      <c r="S19" s="420"/>
      <c r="T19" s="422">
        <f t="shared" si="2"/>
        <v>0</v>
      </c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3"/>
      <c r="BY19" s="423"/>
      <c r="BZ19" s="423"/>
      <c r="CA19" s="423"/>
      <c r="CB19" s="423"/>
      <c r="CC19" s="423"/>
      <c r="CD19" s="423"/>
      <c r="CE19" s="423"/>
      <c r="CF19" s="423"/>
      <c r="CG19" s="423"/>
      <c r="CH19" s="423"/>
      <c r="CI19" s="423"/>
      <c r="CJ19" s="423"/>
      <c r="CK19" s="423"/>
      <c r="CL19" s="423"/>
      <c r="CM19" s="423"/>
      <c r="CN19" s="423"/>
      <c r="CO19" s="423"/>
      <c r="CP19" s="423"/>
      <c r="CQ19" s="423"/>
      <c r="CR19" s="423"/>
      <c r="CS19" s="423"/>
      <c r="CT19" s="423"/>
      <c r="CU19" s="423"/>
      <c r="CV19" s="423"/>
      <c r="CW19" s="423"/>
      <c r="CX19" s="423"/>
      <c r="CY19" s="423"/>
      <c r="CZ19" s="423"/>
      <c r="DA19" s="423"/>
      <c r="DB19" s="423"/>
      <c r="DC19" s="423"/>
      <c r="DD19" s="423"/>
      <c r="DE19" s="423"/>
      <c r="DF19" s="423"/>
      <c r="DG19" s="423"/>
      <c r="DH19" s="423"/>
      <c r="DI19" s="423"/>
      <c r="DJ19" s="423"/>
      <c r="DK19" s="423"/>
      <c r="DL19" s="423"/>
      <c r="DM19" s="423"/>
      <c r="DN19" s="423"/>
      <c r="DO19" s="423"/>
      <c r="DP19" s="423"/>
      <c r="DQ19" s="423"/>
      <c r="DR19" s="423"/>
      <c r="DS19" s="423"/>
      <c r="DT19" s="423"/>
      <c r="DU19" s="423"/>
      <c r="DV19" s="423"/>
      <c r="DW19" s="423"/>
      <c r="DX19" s="423"/>
      <c r="DY19" s="423"/>
      <c r="DZ19" s="423"/>
      <c r="EA19" s="423"/>
      <c r="EB19" s="423"/>
      <c r="EC19" s="423"/>
      <c r="ED19" s="423"/>
      <c r="EE19" s="423"/>
      <c r="EF19" s="423"/>
      <c r="EG19" s="423"/>
      <c r="EH19" s="423"/>
      <c r="EI19" s="423"/>
      <c r="EJ19" s="423"/>
      <c r="EK19" s="423"/>
      <c r="EL19" s="423"/>
      <c r="EM19" s="423"/>
      <c r="EN19" s="423"/>
      <c r="EO19" s="423"/>
      <c r="EP19" s="423"/>
      <c r="EQ19" s="423"/>
      <c r="ER19" s="423"/>
      <c r="ES19" s="423"/>
      <c r="ET19" s="423"/>
      <c r="EU19" s="423"/>
      <c r="EV19" s="423"/>
      <c r="EW19" s="423"/>
      <c r="EX19" s="423"/>
      <c r="EY19" s="423"/>
      <c r="EZ19" s="423"/>
      <c r="FA19" s="423"/>
      <c r="FB19" s="423"/>
      <c r="FC19" s="423"/>
      <c r="FD19" s="423"/>
      <c r="FE19" s="423"/>
      <c r="FF19" s="423"/>
      <c r="FG19" s="423"/>
      <c r="FH19" s="423"/>
      <c r="FI19" s="423"/>
      <c r="FJ19" s="423"/>
      <c r="FK19" s="423"/>
      <c r="FL19" s="423"/>
      <c r="FM19" s="423"/>
      <c r="FN19" s="423"/>
      <c r="FO19" s="423"/>
      <c r="FP19" s="423"/>
      <c r="FQ19" s="423"/>
      <c r="FR19" s="423"/>
      <c r="FS19" s="423"/>
      <c r="FT19" s="423"/>
      <c r="FU19" s="423"/>
      <c r="FV19" s="423"/>
      <c r="FW19" s="423"/>
      <c r="FX19" s="423"/>
      <c r="FY19" s="423"/>
      <c r="FZ19" s="423"/>
      <c r="GA19" s="423"/>
      <c r="GB19" s="423"/>
      <c r="GC19" s="423"/>
      <c r="GD19" s="423"/>
      <c r="GE19" s="423"/>
      <c r="GF19" s="423"/>
      <c r="GG19" s="423"/>
      <c r="GH19" s="423"/>
      <c r="GI19" s="423"/>
      <c r="GJ19" s="423"/>
      <c r="GK19" s="423"/>
      <c r="GL19" s="423"/>
      <c r="GM19" s="423"/>
      <c r="GN19" s="423"/>
      <c r="GO19" s="423"/>
      <c r="GP19" s="423"/>
      <c r="GQ19" s="423"/>
      <c r="GR19" s="423"/>
      <c r="GS19" s="423"/>
      <c r="GT19" s="423"/>
      <c r="GU19" s="423"/>
      <c r="GV19" s="423"/>
      <c r="GW19" s="423"/>
      <c r="GX19" s="423"/>
      <c r="GY19" s="423"/>
      <c r="GZ19" s="423"/>
      <c r="HA19" s="423"/>
      <c r="HB19" s="423"/>
      <c r="HC19" s="423"/>
      <c r="HD19" s="423"/>
      <c r="HE19" s="423"/>
      <c r="HF19" s="423"/>
      <c r="HG19" s="423"/>
      <c r="HH19" s="423"/>
      <c r="HI19" s="423"/>
      <c r="HJ19" s="423"/>
      <c r="HK19" s="423"/>
      <c r="HL19" s="423"/>
      <c r="HM19" s="423"/>
      <c r="HN19" s="423"/>
      <c r="HO19" s="423"/>
      <c r="HP19" s="423"/>
      <c r="HQ19" s="423"/>
      <c r="HR19" s="423"/>
      <c r="HS19" s="423"/>
      <c r="HT19" s="423"/>
      <c r="HU19" s="423"/>
      <c r="HV19" s="423"/>
      <c r="HW19" s="423"/>
      <c r="HX19" s="423"/>
      <c r="HY19" s="423"/>
      <c r="HZ19" s="423"/>
      <c r="IA19" s="423"/>
      <c r="IB19" s="423"/>
      <c r="IC19" s="423"/>
      <c r="ID19" s="423"/>
      <c r="IE19" s="423"/>
      <c r="IF19" s="423"/>
      <c r="IG19" s="423"/>
      <c r="IH19" s="423"/>
      <c r="II19" s="423"/>
      <c r="IJ19" s="423"/>
      <c r="IK19" s="423"/>
      <c r="IL19" s="423"/>
      <c r="IM19" s="423"/>
      <c r="IN19" s="423"/>
      <c r="IO19" s="423"/>
      <c r="IP19" s="423"/>
      <c r="IQ19" s="423"/>
      <c r="IR19" s="423"/>
      <c r="IS19" s="423"/>
      <c r="IT19" s="423"/>
    </row>
    <row r="20" spans="1:254" ht="187.5">
      <c r="A20" s="426" t="s">
        <v>357</v>
      </c>
      <c r="B20" s="417" t="s">
        <v>371</v>
      </c>
      <c r="C20" s="419"/>
      <c r="D20" s="419"/>
      <c r="E20" s="420"/>
      <c r="F20" s="425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1"/>
      <c r="S20" s="420"/>
      <c r="T20" s="422">
        <f t="shared" si="2"/>
        <v>0</v>
      </c>
      <c r="U20" s="423"/>
      <c r="V20" s="427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3"/>
      <c r="BY20" s="423"/>
      <c r="BZ20" s="423"/>
      <c r="CA20" s="423"/>
      <c r="CB20" s="423"/>
      <c r="CC20" s="423"/>
      <c r="CD20" s="423"/>
      <c r="CE20" s="423"/>
      <c r="CF20" s="423"/>
      <c r="CG20" s="423"/>
      <c r="CH20" s="423"/>
      <c r="CI20" s="423"/>
      <c r="CJ20" s="423"/>
      <c r="CK20" s="423"/>
      <c r="CL20" s="423"/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3"/>
      <c r="CX20" s="423"/>
      <c r="CY20" s="423"/>
      <c r="CZ20" s="423"/>
      <c r="DA20" s="423"/>
      <c r="DB20" s="423"/>
      <c r="DC20" s="423"/>
      <c r="DD20" s="423"/>
      <c r="DE20" s="423"/>
      <c r="DF20" s="423"/>
      <c r="DG20" s="423"/>
      <c r="DH20" s="423"/>
      <c r="DI20" s="423"/>
      <c r="DJ20" s="423"/>
      <c r="DK20" s="423"/>
      <c r="DL20" s="423"/>
      <c r="DM20" s="423"/>
      <c r="DN20" s="423"/>
      <c r="DO20" s="423"/>
      <c r="DP20" s="423"/>
      <c r="DQ20" s="423"/>
      <c r="DR20" s="423"/>
      <c r="DS20" s="423"/>
      <c r="DT20" s="423"/>
      <c r="DU20" s="423"/>
      <c r="DV20" s="423"/>
      <c r="DW20" s="423"/>
      <c r="DX20" s="423"/>
      <c r="DY20" s="423"/>
      <c r="DZ20" s="423"/>
      <c r="EA20" s="423"/>
      <c r="EB20" s="423"/>
      <c r="EC20" s="423"/>
      <c r="ED20" s="423"/>
      <c r="EE20" s="423"/>
      <c r="EF20" s="423"/>
      <c r="EG20" s="423"/>
      <c r="EH20" s="423"/>
      <c r="EI20" s="423"/>
      <c r="EJ20" s="423"/>
      <c r="EK20" s="423"/>
      <c r="EL20" s="423"/>
      <c r="EM20" s="423"/>
      <c r="EN20" s="423"/>
      <c r="EO20" s="423"/>
      <c r="EP20" s="423"/>
      <c r="EQ20" s="423"/>
      <c r="ER20" s="423"/>
      <c r="ES20" s="423"/>
      <c r="ET20" s="423"/>
      <c r="EU20" s="423"/>
      <c r="EV20" s="423"/>
      <c r="EW20" s="423"/>
      <c r="EX20" s="423"/>
      <c r="EY20" s="423"/>
      <c r="EZ20" s="423"/>
      <c r="FA20" s="423"/>
      <c r="FB20" s="423"/>
      <c r="FC20" s="423"/>
      <c r="FD20" s="423"/>
      <c r="FE20" s="423"/>
      <c r="FF20" s="423"/>
      <c r="FG20" s="423"/>
      <c r="FH20" s="423"/>
      <c r="FI20" s="423"/>
      <c r="FJ20" s="423"/>
      <c r="FK20" s="423"/>
      <c r="FL20" s="423"/>
      <c r="FM20" s="423"/>
      <c r="FN20" s="423"/>
      <c r="FO20" s="423"/>
      <c r="FP20" s="423"/>
      <c r="FQ20" s="423"/>
      <c r="FR20" s="423"/>
      <c r="FS20" s="423"/>
      <c r="FT20" s="423"/>
      <c r="FU20" s="423"/>
      <c r="FV20" s="423"/>
      <c r="FW20" s="423"/>
      <c r="FX20" s="423"/>
      <c r="FY20" s="423"/>
      <c r="FZ20" s="423"/>
      <c r="GA20" s="423"/>
      <c r="GB20" s="423"/>
      <c r="GC20" s="423"/>
      <c r="GD20" s="423"/>
      <c r="GE20" s="423"/>
      <c r="GF20" s="423"/>
      <c r="GG20" s="423"/>
      <c r="GH20" s="423"/>
      <c r="GI20" s="423"/>
      <c r="GJ20" s="423"/>
      <c r="GK20" s="423"/>
      <c r="GL20" s="423"/>
      <c r="GM20" s="423"/>
      <c r="GN20" s="423"/>
      <c r="GO20" s="423"/>
      <c r="GP20" s="423"/>
      <c r="GQ20" s="423"/>
      <c r="GR20" s="423"/>
      <c r="GS20" s="423"/>
      <c r="GT20" s="423"/>
      <c r="GU20" s="423"/>
      <c r="GV20" s="423"/>
      <c r="GW20" s="423"/>
      <c r="GX20" s="423"/>
      <c r="GY20" s="423"/>
      <c r="GZ20" s="423"/>
      <c r="HA20" s="423"/>
      <c r="HB20" s="423"/>
      <c r="HC20" s="423"/>
      <c r="HD20" s="423"/>
      <c r="HE20" s="423"/>
      <c r="HF20" s="423"/>
      <c r="HG20" s="423"/>
      <c r="HH20" s="423"/>
      <c r="HI20" s="423"/>
      <c r="HJ20" s="423"/>
      <c r="HK20" s="423"/>
      <c r="HL20" s="423"/>
      <c r="HM20" s="423"/>
      <c r="HN20" s="423"/>
      <c r="HO20" s="423"/>
      <c r="HP20" s="423"/>
      <c r="HQ20" s="423"/>
      <c r="HR20" s="423"/>
      <c r="HS20" s="423"/>
      <c r="HT20" s="423"/>
      <c r="HU20" s="423"/>
      <c r="HV20" s="423"/>
      <c r="HW20" s="423"/>
      <c r="HX20" s="423"/>
      <c r="HY20" s="423"/>
      <c r="HZ20" s="423"/>
      <c r="IA20" s="423"/>
      <c r="IB20" s="423"/>
      <c r="IC20" s="423"/>
      <c r="ID20" s="423"/>
      <c r="IE20" s="423"/>
      <c r="IF20" s="423"/>
      <c r="IG20" s="423"/>
      <c r="IH20" s="423"/>
      <c r="II20" s="423"/>
      <c r="IJ20" s="423"/>
      <c r="IK20" s="423"/>
      <c r="IL20" s="423"/>
      <c r="IM20" s="423"/>
      <c r="IN20" s="423"/>
      <c r="IO20" s="423"/>
      <c r="IP20" s="423"/>
      <c r="IQ20" s="423"/>
      <c r="IR20" s="423"/>
      <c r="IS20" s="423"/>
      <c r="IT20" s="423"/>
    </row>
    <row r="21" spans="1:254" ht="131.25">
      <c r="A21" s="418"/>
      <c r="B21" s="417" t="s">
        <v>372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1"/>
      <c r="S21" s="420"/>
      <c r="T21" s="422">
        <f t="shared" si="2"/>
        <v>0</v>
      </c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  <c r="BU21" s="423"/>
      <c r="BV21" s="423"/>
      <c r="BW21" s="423"/>
      <c r="BX21" s="423"/>
      <c r="BY21" s="423"/>
      <c r="BZ21" s="423"/>
      <c r="CA21" s="423"/>
      <c r="CB21" s="423"/>
      <c r="CC21" s="423"/>
      <c r="CD21" s="423"/>
      <c r="CE21" s="423"/>
      <c r="CF21" s="423"/>
      <c r="CG21" s="423"/>
      <c r="CH21" s="423"/>
      <c r="CI21" s="423"/>
      <c r="CJ21" s="423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3"/>
      <c r="DD21" s="423"/>
      <c r="DE21" s="423"/>
      <c r="DF21" s="423"/>
      <c r="DG21" s="423"/>
      <c r="DH21" s="423"/>
      <c r="DI21" s="423"/>
      <c r="DJ21" s="423"/>
      <c r="DK21" s="423"/>
      <c r="DL21" s="423"/>
      <c r="DM21" s="423"/>
      <c r="DN21" s="423"/>
      <c r="DO21" s="423"/>
      <c r="DP21" s="423"/>
      <c r="DQ21" s="423"/>
      <c r="DR21" s="423"/>
      <c r="DS21" s="423"/>
      <c r="DT21" s="423"/>
      <c r="DU21" s="423"/>
      <c r="DV21" s="423"/>
      <c r="DW21" s="423"/>
      <c r="DX21" s="423"/>
      <c r="DY21" s="423"/>
      <c r="DZ21" s="423"/>
      <c r="EA21" s="423"/>
      <c r="EB21" s="423"/>
      <c r="EC21" s="423"/>
      <c r="ED21" s="423"/>
      <c r="EE21" s="423"/>
      <c r="EF21" s="423"/>
      <c r="EG21" s="423"/>
      <c r="EH21" s="423"/>
      <c r="EI21" s="423"/>
      <c r="EJ21" s="423"/>
      <c r="EK21" s="423"/>
      <c r="EL21" s="423"/>
      <c r="EM21" s="423"/>
      <c r="EN21" s="423"/>
      <c r="EO21" s="423"/>
      <c r="EP21" s="423"/>
      <c r="EQ21" s="423"/>
      <c r="ER21" s="423"/>
      <c r="ES21" s="423"/>
      <c r="ET21" s="423"/>
      <c r="EU21" s="423"/>
      <c r="EV21" s="423"/>
      <c r="EW21" s="423"/>
      <c r="EX21" s="423"/>
      <c r="EY21" s="423"/>
      <c r="EZ21" s="423"/>
      <c r="FA21" s="423"/>
      <c r="FB21" s="423"/>
      <c r="FC21" s="423"/>
      <c r="FD21" s="423"/>
      <c r="FE21" s="423"/>
      <c r="FF21" s="423"/>
      <c r="FG21" s="423"/>
      <c r="FH21" s="423"/>
      <c r="FI21" s="423"/>
      <c r="FJ21" s="423"/>
      <c r="FK21" s="423"/>
      <c r="FL21" s="423"/>
      <c r="FM21" s="423"/>
      <c r="FN21" s="423"/>
      <c r="FO21" s="423"/>
      <c r="FP21" s="423"/>
      <c r="FQ21" s="423"/>
      <c r="FR21" s="423"/>
      <c r="FS21" s="423"/>
      <c r="FT21" s="423"/>
      <c r="FU21" s="423"/>
      <c r="FV21" s="423"/>
      <c r="FW21" s="423"/>
      <c r="FX21" s="423"/>
      <c r="FY21" s="423"/>
      <c r="FZ21" s="423"/>
      <c r="GA21" s="423"/>
      <c r="GB21" s="423"/>
      <c r="GC21" s="423"/>
      <c r="GD21" s="423"/>
      <c r="GE21" s="423"/>
      <c r="GF21" s="423"/>
      <c r="GG21" s="423"/>
      <c r="GH21" s="423"/>
      <c r="GI21" s="423"/>
      <c r="GJ21" s="423"/>
      <c r="GK21" s="423"/>
      <c r="GL21" s="423"/>
      <c r="GM21" s="423"/>
      <c r="GN21" s="423"/>
      <c r="GO21" s="423"/>
      <c r="GP21" s="423"/>
      <c r="GQ21" s="423"/>
      <c r="GR21" s="423"/>
      <c r="GS21" s="423"/>
      <c r="GT21" s="423"/>
      <c r="GU21" s="423"/>
      <c r="GV21" s="423"/>
      <c r="GW21" s="423"/>
      <c r="GX21" s="423"/>
      <c r="GY21" s="423"/>
      <c r="GZ21" s="423"/>
      <c r="HA21" s="423"/>
      <c r="HB21" s="423"/>
      <c r="HC21" s="423"/>
      <c r="HD21" s="423"/>
      <c r="HE21" s="423"/>
      <c r="HF21" s="423"/>
      <c r="HG21" s="423"/>
      <c r="HH21" s="423"/>
      <c r="HI21" s="423"/>
      <c r="HJ21" s="423"/>
      <c r="HK21" s="423"/>
      <c r="HL21" s="423"/>
      <c r="HM21" s="423"/>
      <c r="HN21" s="423"/>
      <c r="HO21" s="423"/>
      <c r="HP21" s="423"/>
      <c r="HQ21" s="423"/>
      <c r="HR21" s="423"/>
      <c r="HS21" s="423"/>
      <c r="HT21" s="423"/>
      <c r="HU21" s="423"/>
      <c r="HV21" s="423"/>
      <c r="HW21" s="423"/>
      <c r="HX21" s="423"/>
      <c r="HY21" s="423"/>
      <c r="HZ21" s="423"/>
      <c r="IA21" s="423"/>
      <c r="IB21" s="423"/>
      <c r="IC21" s="423"/>
      <c r="ID21" s="423"/>
      <c r="IE21" s="423"/>
      <c r="IF21" s="423"/>
      <c r="IG21" s="423"/>
      <c r="IH21" s="423"/>
      <c r="II21" s="423"/>
      <c r="IJ21" s="423"/>
      <c r="IK21" s="423"/>
      <c r="IL21" s="423"/>
      <c r="IM21" s="423"/>
      <c r="IN21" s="423"/>
      <c r="IO21" s="423"/>
      <c r="IP21" s="423"/>
      <c r="IQ21" s="423"/>
      <c r="IR21" s="423"/>
      <c r="IS21" s="423"/>
      <c r="IT21" s="423"/>
    </row>
    <row r="22" ht="19.5"/>
    <row r="23" spans="1:254" ht="39">
      <c r="A23" s="430" t="s">
        <v>286</v>
      </c>
      <c r="B23" s="430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  <c r="CB23" s="430"/>
      <c r="CC23" s="430"/>
      <c r="CD23" s="430"/>
      <c r="CE23" s="430"/>
      <c r="CF23" s="430"/>
      <c r="CG23" s="430"/>
      <c r="CH23" s="430"/>
      <c r="CI23" s="430"/>
      <c r="CJ23" s="430"/>
      <c r="CK23" s="430"/>
      <c r="CL23" s="430"/>
      <c r="CM23" s="430"/>
      <c r="CN23" s="430"/>
      <c r="CO23" s="430"/>
      <c r="CP23" s="430"/>
      <c r="CQ23" s="430"/>
      <c r="CR23" s="430"/>
      <c r="CS23" s="430"/>
      <c r="CT23" s="430"/>
      <c r="CU23" s="430"/>
      <c r="CV23" s="430"/>
      <c r="CW23" s="430"/>
      <c r="CX23" s="430"/>
      <c r="CY23" s="430"/>
      <c r="CZ23" s="430"/>
      <c r="DA23" s="430"/>
      <c r="DB23" s="430"/>
      <c r="DC23" s="430"/>
      <c r="DD23" s="430"/>
      <c r="DE23" s="430"/>
      <c r="DF23" s="430"/>
      <c r="DG23" s="430"/>
      <c r="DH23" s="430"/>
      <c r="DI23" s="430"/>
      <c r="DJ23" s="430"/>
      <c r="DK23" s="430"/>
      <c r="DL23" s="430"/>
      <c r="DM23" s="430"/>
      <c r="DN23" s="430"/>
      <c r="DO23" s="430"/>
      <c r="DP23" s="430"/>
      <c r="DQ23" s="430"/>
      <c r="DR23" s="430"/>
      <c r="DS23" s="430"/>
      <c r="DT23" s="430"/>
      <c r="DU23" s="430"/>
      <c r="DV23" s="430"/>
      <c r="DW23" s="430"/>
      <c r="DX23" s="430"/>
      <c r="DY23" s="430"/>
      <c r="DZ23" s="430"/>
      <c r="EA23" s="430"/>
      <c r="EB23" s="430"/>
      <c r="EC23" s="430"/>
      <c r="ED23" s="430"/>
      <c r="EE23" s="430"/>
      <c r="EF23" s="430"/>
      <c r="EG23" s="430"/>
      <c r="EH23" s="430"/>
      <c r="EI23" s="430"/>
      <c r="EJ23" s="430"/>
      <c r="EK23" s="430"/>
      <c r="EL23" s="430"/>
      <c r="EM23" s="430"/>
      <c r="EN23" s="430"/>
      <c r="EO23" s="430"/>
      <c r="EP23" s="430"/>
      <c r="EQ23" s="430"/>
      <c r="ER23" s="430"/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430"/>
      <c r="FL23" s="430"/>
      <c r="FM23" s="430"/>
      <c r="FN23" s="430"/>
      <c r="FO23" s="430"/>
      <c r="FP23" s="430"/>
      <c r="FQ23" s="430"/>
      <c r="FR23" s="430"/>
      <c r="FS23" s="430"/>
      <c r="FT23" s="430"/>
      <c r="FU23" s="430"/>
      <c r="FV23" s="430"/>
      <c r="FW23" s="430"/>
      <c r="FX23" s="430"/>
      <c r="FY23" s="430"/>
      <c r="FZ23" s="430"/>
      <c r="GA23" s="430"/>
      <c r="GB23" s="430"/>
      <c r="GC23" s="430"/>
      <c r="GD23" s="430"/>
      <c r="GE23" s="430"/>
      <c r="GF23" s="430"/>
      <c r="GG23" s="430"/>
      <c r="GH23" s="430"/>
      <c r="GI23" s="430"/>
      <c r="GJ23" s="430"/>
      <c r="GK23" s="430"/>
      <c r="GL23" s="430"/>
      <c r="GM23" s="430"/>
      <c r="GN23" s="430"/>
      <c r="GO23" s="430"/>
      <c r="GP23" s="430"/>
      <c r="GQ23" s="430"/>
      <c r="GR23" s="430"/>
      <c r="GS23" s="430"/>
      <c r="GT23" s="430"/>
      <c r="GU23" s="430"/>
      <c r="GV23" s="430"/>
      <c r="GW23" s="430"/>
      <c r="GX23" s="430"/>
      <c r="GY23" s="430"/>
      <c r="GZ23" s="430"/>
      <c r="HA23" s="430"/>
      <c r="HB23" s="430"/>
      <c r="HC23" s="430"/>
      <c r="HD23" s="430"/>
      <c r="HE23" s="430"/>
      <c r="HF23" s="430"/>
      <c r="HG23" s="430"/>
      <c r="HH23" s="430"/>
      <c r="HI23" s="430"/>
      <c r="HJ23" s="430"/>
      <c r="HK23" s="430"/>
      <c r="HL23" s="430"/>
      <c r="HM23" s="430"/>
      <c r="HN23" s="430"/>
      <c r="HO23" s="430"/>
      <c r="HP23" s="430"/>
      <c r="HQ23" s="430"/>
      <c r="HR23" s="430"/>
      <c r="HS23" s="430"/>
      <c r="HT23" s="430"/>
      <c r="HU23" s="430"/>
      <c r="HV23" s="430"/>
      <c r="HW23" s="430"/>
      <c r="HX23" s="430"/>
      <c r="HY23" s="430"/>
      <c r="HZ23" s="430"/>
      <c r="IA23" s="430"/>
      <c r="IB23" s="430"/>
      <c r="IC23" s="430"/>
      <c r="ID23" s="430"/>
      <c r="IE23" s="430"/>
      <c r="IF23" s="430"/>
      <c r="IG23" s="430"/>
      <c r="IH23" s="430"/>
      <c r="II23" s="430"/>
      <c r="IJ23" s="430"/>
      <c r="IK23" s="430"/>
      <c r="IL23" s="430"/>
      <c r="IM23" s="430"/>
      <c r="IN23" s="430"/>
      <c r="IO23" s="430"/>
      <c r="IP23" s="430"/>
      <c r="IQ23" s="430"/>
      <c r="IR23" s="430"/>
      <c r="IS23" s="430"/>
      <c r="IT23" s="430"/>
    </row>
    <row r="24" spans="1:19" s="432" customFormat="1" ht="19.5">
      <c r="A24" s="432" t="s">
        <v>389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</row>
    <row r="25" spans="1:254" ht="19.5">
      <c r="A25" s="432" t="s">
        <v>390</v>
      </c>
      <c r="B25" s="432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  <c r="BS25" s="432"/>
      <c r="BT25" s="432"/>
      <c r="BU25" s="432"/>
      <c r="BV25" s="432"/>
      <c r="BW25" s="432"/>
      <c r="BX25" s="432"/>
      <c r="BY25" s="432"/>
      <c r="BZ25" s="432"/>
      <c r="CA25" s="432"/>
      <c r="CB25" s="432"/>
      <c r="CC25" s="432"/>
      <c r="CD25" s="432"/>
      <c r="CE25" s="432"/>
      <c r="CF25" s="432"/>
      <c r="CG25" s="432"/>
      <c r="CH25" s="432"/>
      <c r="CI25" s="432"/>
      <c r="CJ25" s="432"/>
      <c r="CK25" s="432"/>
      <c r="CL25" s="432"/>
      <c r="CM25" s="432"/>
      <c r="CN25" s="432"/>
      <c r="CO25" s="432"/>
      <c r="CP25" s="432"/>
      <c r="CQ25" s="432"/>
      <c r="CR25" s="432"/>
      <c r="CS25" s="432"/>
      <c r="CT25" s="432"/>
      <c r="CU25" s="432"/>
      <c r="CV25" s="432"/>
      <c r="CW25" s="432"/>
      <c r="CX25" s="432"/>
      <c r="CY25" s="432"/>
      <c r="CZ25" s="432"/>
      <c r="DA25" s="432"/>
      <c r="DB25" s="432"/>
      <c r="DC25" s="432"/>
      <c r="DD25" s="432"/>
      <c r="DE25" s="432"/>
      <c r="DF25" s="432"/>
      <c r="DG25" s="432"/>
      <c r="DH25" s="432"/>
      <c r="DI25" s="432"/>
      <c r="DJ25" s="432"/>
      <c r="DK25" s="432"/>
      <c r="DL25" s="432"/>
      <c r="DM25" s="432"/>
      <c r="DN25" s="432"/>
      <c r="DO25" s="432"/>
      <c r="DP25" s="432"/>
      <c r="DQ25" s="432"/>
      <c r="DR25" s="432"/>
      <c r="DS25" s="432"/>
      <c r="DT25" s="432"/>
      <c r="DU25" s="432"/>
      <c r="DV25" s="432"/>
      <c r="DW25" s="432"/>
      <c r="DX25" s="432"/>
      <c r="DY25" s="432"/>
      <c r="DZ25" s="432"/>
      <c r="EA25" s="432"/>
      <c r="EB25" s="432"/>
      <c r="EC25" s="432"/>
      <c r="ED25" s="432"/>
      <c r="EE25" s="432"/>
      <c r="EF25" s="432"/>
      <c r="EG25" s="432"/>
      <c r="EH25" s="432"/>
      <c r="EI25" s="432"/>
      <c r="EJ25" s="432"/>
      <c r="EK25" s="432"/>
      <c r="EL25" s="432"/>
      <c r="EM25" s="432"/>
      <c r="EN25" s="432"/>
      <c r="EO25" s="432"/>
      <c r="EP25" s="432"/>
      <c r="EQ25" s="432"/>
      <c r="ER25" s="432"/>
      <c r="ES25" s="432"/>
      <c r="ET25" s="432"/>
      <c r="EU25" s="432"/>
      <c r="EV25" s="432"/>
      <c r="EW25" s="432"/>
      <c r="EX25" s="432"/>
      <c r="EY25" s="432"/>
      <c r="EZ25" s="432"/>
      <c r="FA25" s="432"/>
      <c r="FB25" s="432"/>
      <c r="FC25" s="432"/>
      <c r="FD25" s="432"/>
      <c r="FE25" s="432"/>
      <c r="FF25" s="432"/>
      <c r="FG25" s="432"/>
      <c r="FH25" s="432"/>
      <c r="FI25" s="432"/>
      <c r="FJ25" s="432"/>
      <c r="FK25" s="432"/>
      <c r="FL25" s="432"/>
      <c r="FM25" s="432"/>
      <c r="FN25" s="432"/>
      <c r="FO25" s="432"/>
      <c r="FP25" s="432"/>
      <c r="FQ25" s="432"/>
      <c r="FR25" s="432"/>
      <c r="FS25" s="432"/>
      <c r="FT25" s="432"/>
      <c r="FU25" s="432"/>
      <c r="FV25" s="432"/>
      <c r="FW25" s="432"/>
      <c r="FX25" s="432"/>
      <c r="FY25" s="432"/>
      <c r="FZ25" s="432"/>
      <c r="GA25" s="432"/>
      <c r="GB25" s="432"/>
      <c r="GC25" s="432"/>
      <c r="GD25" s="432"/>
      <c r="GE25" s="432"/>
      <c r="GF25" s="432"/>
      <c r="GG25" s="432"/>
      <c r="GH25" s="432"/>
      <c r="GI25" s="432"/>
      <c r="GJ25" s="432"/>
      <c r="GK25" s="432"/>
      <c r="GL25" s="432"/>
      <c r="GM25" s="432"/>
      <c r="GN25" s="432"/>
      <c r="GO25" s="432"/>
      <c r="GP25" s="432"/>
      <c r="GQ25" s="432"/>
      <c r="GR25" s="432"/>
      <c r="GS25" s="432"/>
      <c r="GT25" s="432"/>
      <c r="GU25" s="432"/>
      <c r="GV25" s="432"/>
      <c r="GW25" s="432"/>
      <c r="GX25" s="432"/>
      <c r="GY25" s="432"/>
      <c r="GZ25" s="432"/>
      <c r="HA25" s="432"/>
      <c r="HB25" s="432"/>
      <c r="HC25" s="432"/>
      <c r="HD25" s="432"/>
      <c r="HE25" s="432"/>
      <c r="HF25" s="432"/>
      <c r="HG25" s="432"/>
      <c r="HH25" s="432"/>
      <c r="HI25" s="432"/>
      <c r="HJ25" s="432"/>
      <c r="HK25" s="432"/>
      <c r="HL25" s="432"/>
      <c r="HM25" s="432"/>
      <c r="HN25" s="432"/>
      <c r="HO25" s="432"/>
      <c r="HP25" s="432"/>
      <c r="HQ25" s="432"/>
      <c r="HR25" s="432"/>
      <c r="HS25" s="432"/>
      <c r="HT25" s="432"/>
      <c r="HU25" s="432"/>
      <c r="HV25" s="432"/>
      <c r="HW25" s="432"/>
      <c r="HX25" s="432"/>
      <c r="HY25" s="432"/>
      <c r="HZ25" s="432"/>
      <c r="IA25" s="432"/>
      <c r="IB25" s="432"/>
      <c r="IC25" s="432"/>
      <c r="ID25" s="432"/>
      <c r="IE25" s="432"/>
      <c r="IF25" s="432"/>
      <c r="IG25" s="432"/>
      <c r="IH25" s="432"/>
      <c r="II25" s="432"/>
      <c r="IJ25" s="432"/>
      <c r="IK25" s="432"/>
      <c r="IL25" s="432"/>
      <c r="IM25" s="432"/>
      <c r="IN25" s="432"/>
      <c r="IO25" s="432"/>
      <c r="IP25" s="432"/>
      <c r="IQ25" s="432"/>
      <c r="IR25" s="432"/>
      <c r="IS25" s="432"/>
      <c r="IT25" s="432"/>
    </row>
    <row r="26" ht="19.5"/>
    <row r="27" ht="19.5"/>
    <row r="28" spans="15:17" ht="19.5">
      <c r="O28" s="515" t="s">
        <v>395</v>
      </c>
      <c r="P28" s="515"/>
      <c r="Q28" s="515"/>
    </row>
    <row r="29" spans="15:17" ht="19.5">
      <c r="O29" s="515" t="s">
        <v>396</v>
      </c>
      <c r="P29" s="515"/>
      <c r="Q29" s="515"/>
    </row>
    <row r="30" spans="15:17" ht="19.5">
      <c r="O30" s="515" t="s">
        <v>397</v>
      </c>
      <c r="P30" s="515"/>
      <c r="Q30" s="515"/>
    </row>
    <row r="31" spans="15:17" ht="19.5">
      <c r="O31" s="515" t="s">
        <v>398</v>
      </c>
      <c r="P31" s="515"/>
      <c r="Q31" s="515"/>
    </row>
    <row r="74" ht="19.5"/>
    <row r="75" ht="19.5"/>
  </sheetData>
  <sheetProtection/>
  <mergeCells count="26">
    <mergeCell ref="O28:Q28"/>
    <mergeCell ref="O29:Q29"/>
    <mergeCell ref="O30:Q30"/>
    <mergeCell ref="O31:Q31"/>
    <mergeCell ref="A4:A6"/>
    <mergeCell ref="B4:B6"/>
    <mergeCell ref="T4:T6"/>
    <mergeCell ref="C5:C6"/>
    <mergeCell ref="D5:D6"/>
    <mergeCell ref="E5:E6"/>
    <mergeCell ref="F5:F6"/>
    <mergeCell ref="C4:S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1:T1"/>
    <mergeCell ref="S5:S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5" r:id="rId3"/>
  <headerFooter>
    <oddFooter>&amp;C&amp;"TH SarabunPSK,ธรรมดา"&amp;16&amp;P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0"/>
  <sheetViews>
    <sheetView zoomScale="80" zoomScaleNormal="80" zoomScalePageLayoutView="0" workbookViewId="0" topLeftCell="A161">
      <selection activeCell="A1" sqref="A1:C180"/>
    </sheetView>
  </sheetViews>
  <sheetFormatPr defaultColWidth="9.140625" defaultRowHeight="15"/>
  <cols>
    <col min="1" max="1" width="6.421875" style="131" customWidth="1"/>
    <col min="2" max="2" width="33.421875" style="131" customWidth="1"/>
    <col min="3" max="3" width="56.140625" style="132" customWidth="1"/>
    <col min="4" max="16384" width="9.00390625" style="131" customWidth="1"/>
  </cols>
  <sheetData>
    <row r="1" ht="27.75">
      <c r="C1" s="345" t="s">
        <v>113</v>
      </c>
    </row>
    <row r="2" ht="30">
      <c r="C2" s="133"/>
    </row>
    <row r="3" spans="1:3" s="136" customFormat="1" ht="27.75">
      <c r="A3" s="343" t="s">
        <v>386</v>
      </c>
      <c r="B3" s="134"/>
      <c r="C3" s="135"/>
    </row>
    <row r="4" spans="1:3" s="136" customFormat="1" ht="27.75">
      <c r="A4" s="343" t="s">
        <v>376</v>
      </c>
      <c r="B4" s="134"/>
      <c r="C4" s="135"/>
    </row>
    <row r="5" spans="1:3" s="138" customFormat="1" ht="48.75" thickBot="1">
      <c r="A5" s="338" t="s">
        <v>2</v>
      </c>
      <c r="B5" s="338" t="s">
        <v>116</v>
      </c>
      <c r="C5" s="179" t="s">
        <v>377</v>
      </c>
    </row>
    <row r="6" spans="1:3" s="182" customFormat="1" ht="24.75" thickBot="1">
      <c r="A6" s="180" t="s">
        <v>24</v>
      </c>
      <c r="B6" s="181" t="s">
        <v>117</v>
      </c>
      <c r="C6" s="187"/>
    </row>
    <row r="7" spans="1:3" s="125" customFormat="1" ht="24">
      <c r="A7" s="183"/>
      <c r="B7" s="126"/>
      <c r="C7" s="139" t="s">
        <v>118</v>
      </c>
    </row>
    <row r="8" spans="1:3" s="125" customFormat="1" ht="24">
      <c r="A8" s="183"/>
      <c r="B8" s="126"/>
      <c r="C8" s="344" t="s">
        <v>119</v>
      </c>
    </row>
    <row r="9" spans="1:3" s="125" customFormat="1" ht="24">
      <c r="A9" s="183"/>
      <c r="B9" s="126"/>
      <c r="C9" s="344" t="s">
        <v>120</v>
      </c>
    </row>
    <row r="10" spans="1:3" s="125" customFormat="1" ht="24">
      <c r="A10" s="183"/>
      <c r="B10" s="126"/>
      <c r="C10" s="344" t="s">
        <v>121</v>
      </c>
    </row>
    <row r="11" spans="1:3" s="125" customFormat="1" ht="24">
      <c r="A11" s="183"/>
      <c r="B11" s="126"/>
      <c r="C11" s="344" t="s">
        <v>122</v>
      </c>
    </row>
    <row r="12" spans="1:3" s="125" customFormat="1" ht="24">
      <c r="A12" s="183"/>
      <c r="B12" s="126"/>
      <c r="C12" s="344" t="s">
        <v>123</v>
      </c>
    </row>
    <row r="13" spans="1:3" s="125" customFormat="1" ht="24">
      <c r="A13" s="183"/>
      <c r="B13" s="126"/>
      <c r="C13" s="344" t="s">
        <v>124</v>
      </c>
    </row>
    <row r="14" spans="1:3" s="125" customFormat="1" ht="24">
      <c r="A14" s="183"/>
      <c r="B14" s="126"/>
      <c r="C14" s="139" t="s">
        <v>276</v>
      </c>
    </row>
    <row r="15" spans="1:3" s="125" customFormat="1" ht="24">
      <c r="A15" s="183"/>
      <c r="B15" s="126"/>
      <c r="C15" s="139" t="s">
        <v>209</v>
      </c>
    </row>
    <row r="16" spans="1:3" s="125" customFormat="1" ht="24">
      <c r="A16" s="183"/>
      <c r="B16" s="126"/>
      <c r="C16" s="184" t="s">
        <v>125</v>
      </c>
    </row>
    <row r="17" spans="1:3" s="125" customFormat="1" ht="24">
      <c r="A17" s="183"/>
      <c r="B17" s="126"/>
      <c r="C17" s="344" t="s">
        <v>119</v>
      </c>
    </row>
    <row r="18" spans="1:3" s="125" customFormat="1" ht="24">
      <c r="A18" s="183"/>
      <c r="B18" s="126"/>
      <c r="C18" s="344" t="s">
        <v>120</v>
      </c>
    </row>
    <row r="19" spans="1:3" s="125" customFormat="1" ht="24">
      <c r="A19" s="183"/>
      <c r="B19" s="126"/>
      <c r="C19" s="344" t="s">
        <v>121</v>
      </c>
    </row>
    <row r="20" spans="1:3" s="125" customFormat="1" ht="24">
      <c r="A20" s="183"/>
      <c r="B20" s="126"/>
      <c r="C20" s="344" t="s">
        <v>122</v>
      </c>
    </row>
    <row r="21" spans="1:3" s="125" customFormat="1" ht="24">
      <c r="A21" s="183"/>
      <c r="B21" s="126"/>
      <c r="C21" s="344" t="s">
        <v>123</v>
      </c>
    </row>
    <row r="22" spans="1:3" s="125" customFormat="1" ht="24">
      <c r="A22" s="183"/>
      <c r="B22" s="126"/>
      <c r="C22" s="344" t="s">
        <v>124</v>
      </c>
    </row>
    <row r="23" spans="1:3" s="125" customFormat="1" ht="24">
      <c r="A23" s="183"/>
      <c r="B23" s="126"/>
      <c r="C23" s="139" t="s">
        <v>276</v>
      </c>
    </row>
    <row r="24" spans="1:3" s="125" customFormat="1" ht="24">
      <c r="A24" s="183"/>
      <c r="B24" s="126"/>
      <c r="C24" s="139" t="s">
        <v>209</v>
      </c>
    </row>
    <row r="25" spans="1:3" s="125" customFormat="1" ht="24">
      <c r="A25" s="183"/>
      <c r="B25" s="185" t="s">
        <v>206</v>
      </c>
      <c r="C25" s="184"/>
    </row>
    <row r="26" spans="1:3" s="125" customFormat="1" ht="24.75" thickBot="1">
      <c r="A26" s="183"/>
      <c r="B26" s="186" t="s">
        <v>211</v>
      </c>
      <c r="C26" s="190"/>
    </row>
    <row r="27" spans="1:3" s="182" customFormat="1" ht="24.75" thickBot="1">
      <c r="A27" s="180" t="s">
        <v>25</v>
      </c>
      <c r="B27" s="187" t="s">
        <v>126</v>
      </c>
      <c r="C27" s="188"/>
    </row>
    <row r="28" spans="1:3" s="125" customFormat="1" ht="24">
      <c r="A28" s="189"/>
      <c r="B28" s="126"/>
      <c r="C28" s="139" t="s">
        <v>118</v>
      </c>
    </row>
    <row r="29" spans="1:3" s="125" customFormat="1" ht="24">
      <c r="A29" s="183"/>
      <c r="B29" s="126"/>
      <c r="C29" s="344" t="s">
        <v>119</v>
      </c>
    </row>
    <row r="30" spans="1:3" s="125" customFormat="1" ht="24">
      <c r="A30" s="183"/>
      <c r="B30" s="126"/>
      <c r="C30" s="344" t="s">
        <v>120</v>
      </c>
    </row>
    <row r="31" spans="1:3" s="125" customFormat="1" ht="24">
      <c r="A31" s="183"/>
      <c r="B31" s="126"/>
      <c r="C31" s="344" t="s">
        <v>127</v>
      </c>
    </row>
    <row r="32" spans="1:3" s="125" customFormat="1" ht="24">
      <c r="A32" s="183"/>
      <c r="B32" s="126"/>
      <c r="C32" s="344" t="s">
        <v>122</v>
      </c>
    </row>
    <row r="33" spans="1:3" s="125" customFormat="1" ht="24">
      <c r="A33" s="183"/>
      <c r="B33" s="126"/>
      <c r="C33" s="344" t="s">
        <v>123</v>
      </c>
    </row>
    <row r="34" spans="1:3" s="125" customFormat="1" ht="24">
      <c r="A34" s="183"/>
      <c r="B34" s="126"/>
      <c r="C34" s="139" t="s">
        <v>276</v>
      </c>
    </row>
    <row r="35" spans="1:3" s="125" customFormat="1" ht="24">
      <c r="A35" s="183"/>
      <c r="B35" s="126"/>
      <c r="C35" s="139" t="s">
        <v>209</v>
      </c>
    </row>
    <row r="36" spans="1:3" s="125" customFormat="1" ht="24">
      <c r="A36" s="183"/>
      <c r="B36" s="126"/>
      <c r="C36" s="184" t="s">
        <v>125</v>
      </c>
    </row>
    <row r="37" spans="1:3" s="125" customFormat="1" ht="24">
      <c r="A37" s="183"/>
      <c r="B37" s="126"/>
      <c r="C37" s="344" t="s">
        <v>119</v>
      </c>
    </row>
    <row r="38" spans="1:3" s="125" customFormat="1" ht="24">
      <c r="A38" s="183"/>
      <c r="B38" s="126"/>
      <c r="C38" s="344" t="s">
        <v>120</v>
      </c>
    </row>
    <row r="39" spans="1:3" s="125" customFormat="1" ht="24">
      <c r="A39" s="183"/>
      <c r="B39" s="126"/>
      <c r="C39" s="344" t="s">
        <v>121</v>
      </c>
    </row>
    <row r="40" spans="1:3" s="125" customFormat="1" ht="24">
      <c r="A40" s="183"/>
      <c r="B40" s="126"/>
      <c r="C40" s="344" t="s">
        <v>122</v>
      </c>
    </row>
    <row r="41" spans="1:3" s="125" customFormat="1" ht="24">
      <c r="A41" s="183"/>
      <c r="B41" s="126"/>
      <c r="C41" s="344" t="s">
        <v>123</v>
      </c>
    </row>
    <row r="42" spans="1:3" s="125" customFormat="1" ht="24">
      <c r="A42" s="183"/>
      <c r="B42" s="126"/>
      <c r="C42" s="139" t="s">
        <v>276</v>
      </c>
    </row>
    <row r="43" spans="1:3" s="125" customFormat="1" ht="24">
      <c r="A43" s="183"/>
      <c r="B43" s="126"/>
      <c r="C43" s="139" t="s">
        <v>209</v>
      </c>
    </row>
    <row r="44" spans="1:3" s="125" customFormat="1" ht="24">
      <c r="A44" s="183"/>
      <c r="B44" s="185" t="s">
        <v>206</v>
      </c>
      <c r="C44" s="184"/>
    </row>
    <row r="45" spans="1:3" s="125" customFormat="1" ht="24.75" thickBot="1">
      <c r="A45" s="183"/>
      <c r="B45" s="186" t="s">
        <v>211</v>
      </c>
      <c r="C45" s="190"/>
    </row>
    <row r="46" spans="1:3" s="182" customFormat="1" ht="24.75" thickBot="1">
      <c r="A46" s="180" t="s">
        <v>26</v>
      </c>
      <c r="B46" s="187" t="s">
        <v>128</v>
      </c>
      <c r="C46" s="188"/>
    </row>
    <row r="47" spans="1:3" s="125" customFormat="1" ht="24">
      <c r="A47" s="183"/>
      <c r="C47" s="139" t="s">
        <v>118</v>
      </c>
    </row>
    <row r="48" spans="1:3" s="125" customFormat="1" ht="24">
      <c r="A48" s="183"/>
      <c r="B48" s="126"/>
      <c r="C48" s="344" t="s">
        <v>119</v>
      </c>
    </row>
    <row r="49" spans="1:3" s="125" customFormat="1" ht="24">
      <c r="A49" s="183"/>
      <c r="B49" s="126"/>
      <c r="C49" s="344" t="s">
        <v>120</v>
      </c>
    </row>
    <row r="50" spans="1:3" s="125" customFormat="1" ht="24">
      <c r="A50" s="183"/>
      <c r="B50" s="126"/>
      <c r="C50" s="344" t="s">
        <v>121</v>
      </c>
    </row>
    <row r="51" spans="1:3" s="125" customFormat="1" ht="24">
      <c r="A51" s="183"/>
      <c r="B51" s="126"/>
      <c r="C51" s="344" t="s">
        <v>122</v>
      </c>
    </row>
    <row r="52" spans="1:3" s="125" customFormat="1" ht="24">
      <c r="A52" s="183"/>
      <c r="B52" s="126"/>
      <c r="C52" s="344" t="s">
        <v>123</v>
      </c>
    </row>
    <row r="53" spans="1:3" s="125" customFormat="1" ht="24">
      <c r="A53" s="183"/>
      <c r="B53" s="126"/>
      <c r="C53" s="344" t="s">
        <v>124</v>
      </c>
    </row>
    <row r="54" spans="1:3" s="125" customFormat="1" ht="24">
      <c r="A54" s="183"/>
      <c r="B54" s="126"/>
      <c r="C54" s="139" t="s">
        <v>276</v>
      </c>
    </row>
    <row r="55" spans="1:3" s="125" customFormat="1" ht="24">
      <c r="A55" s="183"/>
      <c r="B55" s="126"/>
      <c r="C55" s="139" t="s">
        <v>209</v>
      </c>
    </row>
    <row r="56" spans="1:3" s="125" customFormat="1" ht="24">
      <c r="A56" s="183"/>
      <c r="B56" s="126"/>
      <c r="C56" s="184" t="s">
        <v>125</v>
      </c>
    </row>
    <row r="57" spans="1:3" s="125" customFormat="1" ht="24">
      <c r="A57" s="183"/>
      <c r="B57" s="126"/>
      <c r="C57" s="344" t="s">
        <v>119</v>
      </c>
    </row>
    <row r="58" spans="1:3" s="125" customFormat="1" ht="24">
      <c r="A58" s="183"/>
      <c r="B58" s="126"/>
      <c r="C58" s="344" t="s">
        <v>120</v>
      </c>
    </row>
    <row r="59" spans="1:3" s="125" customFormat="1" ht="24">
      <c r="A59" s="183"/>
      <c r="B59" s="126"/>
      <c r="C59" s="344" t="s">
        <v>121</v>
      </c>
    </row>
    <row r="60" spans="1:3" s="125" customFormat="1" ht="24">
      <c r="A60" s="183"/>
      <c r="B60" s="126"/>
      <c r="C60" s="344" t="s">
        <v>122</v>
      </c>
    </row>
    <row r="61" spans="1:3" s="125" customFormat="1" ht="24">
      <c r="A61" s="183"/>
      <c r="B61" s="126"/>
      <c r="C61" s="344" t="s">
        <v>123</v>
      </c>
    </row>
    <row r="62" spans="1:3" s="125" customFormat="1" ht="24">
      <c r="A62" s="183"/>
      <c r="B62" s="126"/>
      <c r="C62" s="344" t="s">
        <v>124</v>
      </c>
    </row>
    <row r="63" spans="1:3" s="125" customFormat="1" ht="24">
      <c r="A63" s="183"/>
      <c r="B63" s="126"/>
      <c r="C63" s="139" t="s">
        <v>276</v>
      </c>
    </row>
    <row r="64" spans="1:3" s="125" customFormat="1" ht="24">
      <c r="A64" s="183"/>
      <c r="B64" s="126"/>
      <c r="C64" s="139" t="s">
        <v>209</v>
      </c>
    </row>
    <row r="65" spans="1:3" s="125" customFormat="1" ht="24">
      <c r="A65" s="183"/>
      <c r="B65" s="185" t="s">
        <v>206</v>
      </c>
      <c r="C65" s="184"/>
    </row>
    <row r="66" spans="1:3" s="125" customFormat="1" ht="24.75" thickBot="1">
      <c r="A66" s="183"/>
      <c r="B66" s="186" t="s">
        <v>211</v>
      </c>
      <c r="C66" s="190"/>
    </row>
    <row r="67" spans="1:3" s="182" customFormat="1" ht="24.75" thickBot="1">
      <c r="A67" s="180" t="s">
        <v>27</v>
      </c>
      <c r="B67" s="187" t="s">
        <v>129</v>
      </c>
      <c r="C67" s="188"/>
    </row>
    <row r="68" spans="1:3" s="125" customFormat="1" ht="24">
      <c r="A68" s="183"/>
      <c r="C68" s="139" t="s">
        <v>118</v>
      </c>
    </row>
    <row r="69" spans="1:3" s="125" customFormat="1" ht="24">
      <c r="A69" s="183"/>
      <c r="B69" s="126"/>
      <c r="C69" s="344" t="s">
        <v>130</v>
      </c>
    </row>
    <row r="70" spans="1:3" s="125" customFormat="1" ht="24">
      <c r="A70" s="183"/>
      <c r="B70" s="126"/>
      <c r="C70" s="344" t="s">
        <v>131</v>
      </c>
    </row>
    <row r="71" spans="1:3" s="125" customFormat="1" ht="27" customHeight="1">
      <c r="A71" s="183"/>
      <c r="B71" s="126"/>
      <c r="C71" s="139" t="s">
        <v>284</v>
      </c>
    </row>
    <row r="72" spans="1:3" s="125" customFormat="1" ht="24">
      <c r="A72" s="183"/>
      <c r="B72" s="126"/>
      <c r="C72" s="139" t="s">
        <v>143</v>
      </c>
    </row>
    <row r="73" spans="1:3" s="125" customFormat="1" ht="24">
      <c r="A73" s="183"/>
      <c r="C73" s="184" t="s">
        <v>118</v>
      </c>
    </row>
    <row r="74" spans="1:3" s="125" customFormat="1" ht="24">
      <c r="A74" s="183"/>
      <c r="B74" s="126"/>
      <c r="C74" s="344" t="s">
        <v>130</v>
      </c>
    </row>
    <row r="75" spans="1:3" s="125" customFormat="1" ht="24">
      <c r="A75" s="183"/>
      <c r="B75" s="126"/>
      <c r="C75" s="344" t="s">
        <v>131</v>
      </c>
    </row>
    <row r="76" spans="1:3" s="125" customFormat="1" ht="24">
      <c r="A76" s="183"/>
      <c r="B76" s="126"/>
      <c r="C76" s="139" t="s">
        <v>284</v>
      </c>
    </row>
    <row r="77" spans="1:3" s="125" customFormat="1" ht="24">
      <c r="A77" s="183"/>
      <c r="B77" s="126"/>
      <c r="C77" s="139" t="s">
        <v>143</v>
      </c>
    </row>
    <row r="78" spans="1:3" s="125" customFormat="1" ht="24">
      <c r="A78" s="183"/>
      <c r="B78" s="185" t="s">
        <v>206</v>
      </c>
      <c r="C78" s="184"/>
    </row>
    <row r="79" spans="1:3" s="125" customFormat="1" ht="24.75" thickBot="1">
      <c r="A79" s="183"/>
      <c r="B79" s="186" t="s">
        <v>211</v>
      </c>
      <c r="C79" s="190"/>
    </row>
    <row r="80" spans="1:3" s="182" customFormat="1" ht="24.75" thickBot="1">
      <c r="A80" s="180" t="s">
        <v>28</v>
      </c>
      <c r="B80" s="187" t="s">
        <v>132</v>
      </c>
      <c r="C80" s="188"/>
    </row>
    <row r="81" spans="1:3" s="125" customFormat="1" ht="24">
      <c r="A81" s="183"/>
      <c r="C81" s="139" t="s">
        <v>118</v>
      </c>
    </row>
    <row r="82" spans="1:3" s="125" customFormat="1" ht="24">
      <c r="A82" s="183"/>
      <c r="B82" s="126"/>
      <c r="C82" s="344" t="s">
        <v>119</v>
      </c>
    </row>
    <row r="83" spans="1:3" s="125" customFormat="1" ht="24">
      <c r="A83" s="183"/>
      <c r="B83" s="126"/>
      <c r="C83" s="344" t="s">
        <v>120</v>
      </c>
    </row>
    <row r="84" spans="1:3" s="125" customFormat="1" ht="24">
      <c r="A84" s="183"/>
      <c r="B84" s="126"/>
      <c r="C84" s="344" t="s">
        <v>121</v>
      </c>
    </row>
    <row r="85" spans="1:3" s="125" customFormat="1" ht="24">
      <c r="A85" s="183"/>
      <c r="B85" s="126"/>
      <c r="C85" s="344" t="s">
        <v>122</v>
      </c>
    </row>
    <row r="86" spans="1:3" s="125" customFormat="1" ht="24">
      <c r="A86" s="183"/>
      <c r="B86" s="126"/>
      <c r="C86" s="344" t="s">
        <v>123</v>
      </c>
    </row>
    <row r="87" spans="1:3" s="125" customFormat="1" ht="24">
      <c r="A87" s="183"/>
      <c r="B87" s="126"/>
      <c r="C87" s="344" t="s">
        <v>124</v>
      </c>
    </row>
    <row r="88" spans="1:3" s="125" customFormat="1" ht="24">
      <c r="A88" s="183"/>
      <c r="B88" s="126"/>
      <c r="C88" s="139" t="s">
        <v>276</v>
      </c>
    </row>
    <row r="89" spans="1:3" s="125" customFormat="1" ht="24">
      <c r="A89" s="183"/>
      <c r="B89" s="126"/>
      <c r="C89" s="139" t="s">
        <v>209</v>
      </c>
    </row>
    <row r="90" spans="1:3" s="125" customFormat="1" ht="24">
      <c r="A90" s="183"/>
      <c r="B90" s="126"/>
      <c r="C90" s="184" t="s">
        <v>137</v>
      </c>
    </row>
    <row r="91" spans="1:3" s="125" customFormat="1" ht="24">
      <c r="A91" s="183"/>
      <c r="B91" s="126"/>
      <c r="C91" s="344" t="s">
        <v>119</v>
      </c>
    </row>
    <row r="92" spans="1:3" s="125" customFormat="1" ht="24">
      <c r="A92" s="183"/>
      <c r="B92" s="126"/>
      <c r="C92" s="344" t="s">
        <v>120</v>
      </c>
    </row>
    <row r="93" spans="1:3" s="125" customFormat="1" ht="24">
      <c r="A93" s="183"/>
      <c r="B93" s="126"/>
      <c r="C93" s="344" t="s">
        <v>121</v>
      </c>
    </row>
    <row r="94" spans="1:3" s="125" customFormat="1" ht="24">
      <c r="A94" s="183"/>
      <c r="B94" s="126"/>
      <c r="C94" s="344" t="s">
        <v>122</v>
      </c>
    </row>
    <row r="95" spans="1:3" s="125" customFormat="1" ht="24">
      <c r="A95" s="183"/>
      <c r="B95" s="126"/>
      <c r="C95" s="344" t="s">
        <v>123</v>
      </c>
    </row>
    <row r="96" spans="1:3" s="125" customFormat="1" ht="24">
      <c r="A96" s="183"/>
      <c r="B96" s="126"/>
      <c r="C96" s="344" t="s">
        <v>124</v>
      </c>
    </row>
    <row r="97" spans="1:3" s="125" customFormat="1" ht="24">
      <c r="A97" s="183"/>
      <c r="B97" s="126"/>
      <c r="C97" s="139" t="s">
        <v>276</v>
      </c>
    </row>
    <row r="98" spans="1:3" s="125" customFormat="1" ht="24">
      <c r="A98" s="183"/>
      <c r="B98" s="126"/>
      <c r="C98" s="139" t="s">
        <v>209</v>
      </c>
    </row>
    <row r="99" spans="1:3" s="125" customFormat="1" ht="24">
      <c r="A99" s="183"/>
      <c r="B99" s="185" t="s">
        <v>206</v>
      </c>
      <c r="C99" s="184"/>
    </row>
    <row r="100" spans="1:3" s="125" customFormat="1" ht="24.75" thickBot="1">
      <c r="A100" s="183"/>
      <c r="B100" s="186" t="s">
        <v>211</v>
      </c>
      <c r="C100" s="190"/>
    </row>
    <row r="101" spans="1:3" s="182" customFormat="1" ht="24.75" thickBot="1">
      <c r="A101" s="180" t="s">
        <v>29</v>
      </c>
      <c r="B101" s="187" t="s">
        <v>133</v>
      </c>
      <c r="C101" s="188"/>
    </row>
    <row r="102" spans="1:3" s="125" customFormat="1" ht="24">
      <c r="A102" s="183"/>
      <c r="C102" s="139" t="s">
        <v>118</v>
      </c>
    </row>
    <row r="103" spans="1:3" s="125" customFormat="1" ht="24">
      <c r="A103" s="183"/>
      <c r="B103" s="126"/>
      <c r="C103" s="344" t="s">
        <v>130</v>
      </c>
    </row>
    <row r="104" spans="1:3" s="125" customFormat="1" ht="24">
      <c r="A104" s="183"/>
      <c r="B104" s="126"/>
      <c r="C104" s="344" t="s">
        <v>120</v>
      </c>
    </row>
    <row r="105" spans="1:3" s="125" customFormat="1" ht="24">
      <c r="A105" s="183"/>
      <c r="B105" s="126"/>
      <c r="C105" s="344" t="s">
        <v>121</v>
      </c>
    </row>
    <row r="106" spans="1:3" s="125" customFormat="1" ht="24">
      <c r="A106" s="183"/>
      <c r="B106" s="126"/>
      <c r="C106" s="344" t="s">
        <v>134</v>
      </c>
    </row>
    <row r="107" spans="1:3" s="125" customFormat="1" ht="24">
      <c r="A107" s="183"/>
      <c r="B107" s="126"/>
      <c r="C107" s="139" t="s">
        <v>276</v>
      </c>
    </row>
    <row r="108" spans="1:3" s="125" customFormat="1" ht="24">
      <c r="A108" s="183"/>
      <c r="B108" s="126"/>
      <c r="C108" s="139" t="s">
        <v>209</v>
      </c>
    </row>
    <row r="109" spans="1:3" s="125" customFormat="1" ht="24">
      <c r="A109" s="183"/>
      <c r="B109" s="126"/>
      <c r="C109" s="184" t="s">
        <v>137</v>
      </c>
    </row>
    <row r="110" spans="1:3" s="125" customFormat="1" ht="24">
      <c r="A110" s="183"/>
      <c r="B110" s="126"/>
      <c r="C110" s="344" t="s">
        <v>130</v>
      </c>
    </row>
    <row r="111" spans="1:3" s="125" customFormat="1" ht="24">
      <c r="A111" s="183"/>
      <c r="B111" s="126"/>
      <c r="C111" s="344" t="s">
        <v>120</v>
      </c>
    </row>
    <row r="112" spans="1:3" s="125" customFormat="1" ht="24">
      <c r="A112" s="183"/>
      <c r="B112" s="126"/>
      <c r="C112" s="344" t="s">
        <v>121</v>
      </c>
    </row>
    <row r="113" spans="1:3" s="125" customFormat="1" ht="24">
      <c r="A113" s="183"/>
      <c r="B113" s="126"/>
      <c r="C113" s="344" t="s">
        <v>134</v>
      </c>
    </row>
    <row r="114" spans="1:3" s="125" customFormat="1" ht="24">
      <c r="A114" s="183"/>
      <c r="B114" s="126"/>
      <c r="C114" s="139" t="s">
        <v>276</v>
      </c>
    </row>
    <row r="115" spans="1:3" s="125" customFormat="1" ht="24">
      <c r="A115" s="183"/>
      <c r="B115" s="126"/>
      <c r="C115" s="139" t="s">
        <v>209</v>
      </c>
    </row>
    <row r="116" spans="1:3" s="125" customFormat="1" ht="24">
      <c r="A116" s="183"/>
      <c r="B116" s="185" t="s">
        <v>206</v>
      </c>
      <c r="C116" s="184"/>
    </row>
    <row r="117" spans="1:3" s="125" customFormat="1" ht="24.75" thickBot="1">
      <c r="A117" s="183"/>
      <c r="B117" s="186" t="s">
        <v>211</v>
      </c>
      <c r="C117" s="190"/>
    </row>
    <row r="118" spans="1:3" s="182" customFormat="1" ht="24.75" thickBot="1">
      <c r="A118" s="180" t="s">
        <v>30</v>
      </c>
      <c r="B118" s="187" t="s">
        <v>135</v>
      </c>
      <c r="C118" s="188"/>
    </row>
    <row r="119" spans="1:3" s="127" customFormat="1" ht="24">
      <c r="A119" s="191"/>
      <c r="C119" s="139" t="s">
        <v>118</v>
      </c>
    </row>
    <row r="120" spans="1:3" s="127" customFormat="1" ht="24">
      <c r="A120" s="191"/>
      <c r="B120" s="128"/>
      <c r="C120" s="344" t="s">
        <v>119</v>
      </c>
    </row>
    <row r="121" spans="1:3" s="127" customFormat="1" ht="24">
      <c r="A121" s="191"/>
      <c r="B121" s="128"/>
      <c r="C121" s="344" t="s">
        <v>120</v>
      </c>
    </row>
    <row r="122" spans="1:3" s="127" customFormat="1" ht="24">
      <c r="A122" s="191"/>
      <c r="B122" s="128"/>
      <c r="C122" s="344" t="s">
        <v>121</v>
      </c>
    </row>
    <row r="123" spans="1:3" s="127" customFormat="1" ht="24">
      <c r="A123" s="191"/>
      <c r="B123" s="128"/>
      <c r="C123" s="344" t="s">
        <v>136</v>
      </c>
    </row>
    <row r="124" spans="1:3" s="127" customFormat="1" ht="24">
      <c r="A124" s="191"/>
      <c r="B124" s="128"/>
      <c r="C124" s="344" t="s">
        <v>123</v>
      </c>
    </row>
    <row r="125" spans="1:3" s="127" customFormat="1" ht="24">
      <c r="A125" s="191"/>
      <c r="B125" s="128"/>
      <c r="C125" s="344" t="s">
        <v>124</v>
      </c>
    </row>
    <row r="126" spans="1:3" s="125" customFormat="1" ht="24">
      <c r="A126" s="183"/>
      <c r="B126" s="126"/>
      <c r="C126" s="139" t="s">
        <v>276</v>
      </c>
    </row>
    <row r="127" spans="1:3" s="125" customFormat="1" ht="24">
      <c r="A127" s="183"/>
      <c r="B127" s="126"/>
      <c r="C127" s="139" t="s">
        <v>209</v>
      </c>
    </row>
    <row r="128" spans="1:3" s="125" customFormat="1" ht="24">
      <c r="A128" s="183"/>
      <c r="B128" s="126"/>
      <c r="C128" s="184" t="s">
        <v>137</v>
      </c>
    </row>
    <row r="129" spans="1:3" s="125" customFormat="1" ht="24">
      <c r="A129" s="183"/>
      <c r="B129" s="126"/>
      <c r="C129" s="344" t="s">
        <v>119</v>
      </c>
    </row>
    <row r="130" spans="1:3" s="125" customFormat="1" ht="24">
      <c r="A130" s="183"/>
      <c r="B130" s="126"/>
      <c r="C130" s="344" t="s">
        <v>120</v>
      </c>
    </row>
    <row r="131" spans="1:3" s="125" customFormat="1" ht="24">
      <c r="A131" s="183"/>
      <c r="B131" s="126"/>
      <c r="C131" s="344" t="s">
        <v>121</v>
      </c>
    </row>
    <row r="132" spans="1:3" s="125" customFormat="1" ht="24">
      <c r="A132" s="183"/>
      <c r="B132" s="126"/>
      <c r="C132" s="344" t="s">
        <v>136</v>
      </c>
    </row>
    <row r="133" spans="1:3" s="125" customFormat="1" ht="24">
      <c r="A133" s="183"/>
      <c r="B133" s="126"/>
      <c r="C133" s="344" t="s">
        <v>123</v>
      </c>
    </row>
    <row r="134" spans="1:3" s="125" customFormat="1" ht="24">
      <c r="A134" s="183"/>
      <c r="B134" s="126"/>
      <c r="C134" s="344" t="s">
        <v>124</v>
      </c>
    </row>
    <row r="135" spans="1:3" s="125" customFormat="1" ht="24">
      <c r="A135" s="183"/>
      <c r="B135" s="126"/>
      <c r="C135" s="139" t="s">
        <v>276</v>
      </c>
    </row>
    <row r="136" spans="1:3" s="125" customFormat="1" ht="24">
      <c r="A136" s="183"/>
      <c r="B136" s="126"/>
      <c r="C136" s="139" t="s">
        <v>209</v>
      </c>
    </row>
    <row r="137" spans="1:3" s="125" customFormat="1" ht="24">
      <c r="A137" s="183"/>
      <c r="B137" s="185" t="s">
        <v>206</v>
      </c>
      <c r="C137" s="184"/>
    </row>
    <row r="138" spans="1:3" s="125" customFormat="1" ht="24.75" thickBot="1">
      <c r="A138" s="183"/>
      <c r="B138" s="186" t="s">
        <v>211</v>
      </c>
      <c r="C138" s="190"/>
    </row>
    <row r="139" spans="1:3" s="182" customFormat="1" ht="24.75" thickBot="1">
      <c r="A139" s="180" t="s">
        <v>31</v>
      </c>
      <c r="B139" s="187" t="s">
        <v>138</v>
      </c>
      <c r="C139" s="188"/>
    </row>
    <row r="140" spans="1:3" s="125" customFormat="1" ht="24">
      <c r="A140" s="183"/>
      <c r="C140" s="139" t="s">
        <v>118</v>
      </c>
    </row>
    <row r="141" spans="1:3" s="125" customFormat="1" ht="24">
      <c r="A141" s="183"/>
      <c r="B141" s="126"/>
      <c r="C141" s="344" t="s">
        <v>119</v>
      </c>
    </row>
    <row r="142" spans="1:3" s="125" customFormat="1" ht="24">
      <c r="A142" s="183"/>
      <c r="B142" s="126"/>
      <c r="C142" s="344" t="s">
        <v>120</v>
      </c>
    </row>
    <row r="143" spans="1:3" s="125" customFormat="1" ht="24">
      <c r="A143" s="183"/>
      <c r="B143" s="126"/>
      <c r="C143" s="344" t="s">
        <v>121</v>
      </c>
    </row>
    <row r="144" spans="1:3" s="125" customFormat="1" ht="24">
      <c r="A144" s="183"/>
      <c r="B144" s="126"/>
      <c r="C144" s="344" t="s">
        <v>122</v>
      </c>
    </row>
    <row r="145" spans="1:3" s="125" customFormat="1" ht="24">
      <c r="A145" s="183"/>
      <c r="B145" s="126"/>
      <c r="C145" s="139" t="s">
        <v>276</v>
      </c>
    </row>
    <row r="146" spans="1:3" s="125" customFormat="1" ht="24">
      <c r="A146" s="183"/>
      <c r="B146" s="126"/>
      <c r="C146" s="139" t="s">
        <v>209</v>
      </c>
    </row>
    <row r="147" spans="1:3" s="125" customFormat="1" ht="24">
      <c r="A147" s="183"/>
      <c r="B147" s="126"/>
      <c r="C147" s="184" t="s">
        <v>137</v>
      </c>
    </row>
    <row r="148" spans="1:3" s="125" customFormat="1" ht="24">
      <c r="A148" s="183"/>
      <c r="B148" s="126"/>
      <c r="C148" s="344" t="s">
        <v>119</v>
      </c>
    </row>
    <row r="149" spans="1:3" s="125" customFormat="1" ht="24">
      <c r="A149" s="183"/>
      <c r="B149" s="126"/>
      <c r="C149" s="344" t="s">
        <v>120</v>
      </c>
    </row>
    <row r="150" spans="1:3" s="125" customFormat="1" ht="24">
      <c r="A150" s="183"/>
      <c r="B150" s="126"/>
      <c r="C150" s="344" t="s">
        <v>121</v>
      </c>
    </row>
    <row r="151" spans="1:3" s="125" customFormat="1" ht="24">
      <c r="A151" s="183"/>
      <c r="B151" s="126"/>
      <c r="C151" s="344" t="s">
        <v>122</v>
      </c>
    </row>
    <row r="152" spans="1:3" s="125" customFormat="1" ht="24">
      <c r="A152" s="183"/>
      <c r="B152" s="126"/>
      <c r="C152" s="139" t="s">
        <v>276</v>
      </c>
    </row>
    <row r="153" spans="1:3" s="125" customFormat="1" ht="24">
      <c r="A153" s="183"/>
      <c r="B153" s="126"/>
      <c r="C153" s="139" t="s">
        <v>209</v>
      </c>
    </row>
    <row r="154" spans="1:3" s="125" customFormat="1" ht="24">
      <c r="A154" s="183"/>
      <c r="C154" s="184" t="s">
        <v>139</v>
      </c>
    </row>
    <row r="155" spans="1:3" s="125" customFormat="1" ht="24">
      <c r="A155" s="183"/>
      <c r="B155" s="126"/>
      <c r="C155" s="344" t="s">
        <v>119</v>
      </c>
    </row>
    <row r="156" spans="1:3" s="125" customFormat="1" ht="24">
      <c r="A156" s="183"/>
      <c r="B156" s="126"/>
      <c r="C156" s="344" t="s">
        <v>120</v>
      </c>
    </row>
    <row r="157" spans="1:3" s="125" customFormat="1" ht="24">
      <c r="A157" s="183"/>
      <c r="B157" s="126"/>
      <c r="C157" s="344" t="s">
        <v>121</v>
      </c>
    </row>
    <row r="158" spans="1:3" s="125" customFormat="1" ht="24">
      <c r="A158" s="183"/>
      <c r="B158" s="126"/>
      <c r="C158" s="344" t="s">
        <v>122</v>
      </c>
    </row>
    <row r="159" spans="1:3" s="125" customFormat="1" ht="24">
      <c r="A159" s="183"/>
      <c r="B159" s="126"/>
      <c r="C159" s="139" t="s">
        <v>276</v>
      </c>
    </row>
    <row r="160" spans="1:3" s="125" customFormat="1" ht="24">
      <c r="A160" s="183"/>
      <c r="B160" s="126"/>
      <c r="C160" s="139" t="s">
        <v>209</v>
      </c>
    </row>
    <row r="161" spans="1:3" s="125" customFormat="1" ht="24">
      <c r="A161" s="183"/>
      <c r="B161" s="126"/>
      <c r="C161" s="184" t="s">
        <v>140</v>
      </c>
    </row>
    <row r="162" spans="1:3" s="125" customFormat="1" ht="24">
      <c r="A162" s="183"/>
      <c r="B162" s="126"/>
      <c r="C162" s="344" t="s">
        <v>119</v>
      </c>
    </row>
    <row r="163" spans="1:3" s="125" customFormat="1" ht="24">
      <c r="A163" s="183"/>
      <c r="B163" s="126"/>
      <c r="C163" s="344" t="s">
        <v>120</v>
      </c>
    </row>
    <row r="164" spans="1:3" s="125" customFormat="1" ht="24">
      <c r="A164" s="183"/>
      <c r="B164" s="126"/>
      <c r="C164" s="344" t="s">
        <v>121</v>
      </c>
    </row>
    <row r="165" spans="1:3" s="125" customFormat="1" ht="24">
      <c r="A165" s="183"/>
      <c r="B165" s="126"/>
      <c r="C165" s="344" t="s">
        <v>122</v>
      </c>
    </row>
    <row r="166" spans="1:3" s="125" customFormat="1" ht="24">
      <c r="A166" s="183"/>
      <c r="B166" s="126"/>
      <c r="C166" s="139" t="s">
        <v>276</v>
      </c>
    </row>
    <row r="167" spans="1:3" s="125" customFormat="1" ht="24">
      <c r="A167" s="183"/>
      <c r="B167" s="126"/>
      <c r="C167" s="139" t="s">
        <v>209</v>
      </c>
    </row>
    <row r="168" spans="1:3" s="125" customFormat="1" ht="24">
      <c r="A168" s="183"/>
      <c r="B168" s="185" t="s">
        <v>206</v>
      </c>
      <c r="C168" s="184"/>
    </row>
    <row r="169" spans="1:3" s="125" customFormat="1" ht="24.75" thickBot="1">
      <c r="A169" s="183"/>
      <c r="B169" s="186" t="s">
        <v>211</v>
      </c>
      <c r="C169" s="190"/>
    </row>
    <row r="170" spans="1:3" s="134" customFormat="1" ht="62.25" customHeight="1" thickBot="1">
      <c r="A170" s="492" t="s">
        <v>207</v>
      </c>
      <c r="B170" s="493"/>
      <c r="C170" s="192">
        <f>+C168+C137+C116+C99+C78+C65+C44+C25</f>
        <v>0</v>
      </c>
    </row>
    <row r="171" spans="1:3" s="134" customFormat="1" ht="62.25" customHeight="1" thickBot="1">
      <c r="A171" s="492" t="s">
        <v>210</v>
      </c>
      <c r="B171" s="493"/>
      <c r="C171" s="192">
        <f>+C169+C138+C117+C100+C79+C66+C45+C26</f>
        <v>0</v>
      </c>
    </row>
    <row r="172" spans="1:3" s="136" customFormat="1" ht="28.5" thickBot="1">
      <c r="A172" s="217" t="s">
        <v>212</v>
      </c>
      <c r="B172" s="218"/>
      <c r="C172" s="219">
        <f>+C171</f>
        <v>0</v>
      </c>
    </row>
    <row r="177" spans="3:5" ht="24">
      <c r="C177" s="516" t="s">
        <v>395</v>
      </c>
      <c r="D177" s="431"/>
      <c r="E177" s="431"/>
    </row>
    <row r="178" spans="3:5" ht="24">
      <c r="C178" s="516" t="s">
        <v>396</v>
      </c>
      <c r="D178" s="431"/>
      <c r="E178" s="431"/>
    </row>
    <row r="179" spans="3:5" ht="24">
      <c r="C179" s="516" t="s">
        <v>397</v>
      </c>
      <c r="D179" s="431"/>
      <c r="E179" s="431"/>
    </row>
    <row r="180" spans="3:5" ht="24">
      <c r="C180" s="516" t="s">
        <v>398</v>
      </c>
      <c r="D180" s="431"/>
      <c r="E180" s="431"/>
    </row>
  </sheetData>
  <sheetProtection/>
  <mergeCells count="2">
    <mergeCell ref="A170:B170"/>
    <mergeCell ref="A171:B171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25"/>
  <sheetViews>
    <sheetView zoomScale="90" zoomScaleNormal="90" zoomScalePageLayoutView="0" workbookViewId="0" topLeftCell="A17">
      <selection activeCell="H31" sqref="H31"/>
    </sheetView>
  </sheetViews>
  <sheetFormatPr defaultColWidth="9.140625" defaultRowHeight="15"/>
  <cols>
    <col min="1" max="1" width="6.8515625" style="224" customWidth="1"/>
    <col min="2" max="2" width="25.421875" style="225" customWidth="1"/>
    <col min="3" max="3" width="28.140625" style="225" customWidth="1"/>
    <col min="4" max="4" width="26.00390625" style="225" customWidth="1"/>
    <col min="5" max="5" width="9.00390625" style="225" customWidth="1"/>
    <col min="6" max="16384" width="9.00390625" style="225" customWidth="1"/>
  </cols>
  <sheetData>
    <row r="1" spans="1:4" s="241" customFormat="1" ht="30.75">
      <c r="A1" s="240"/>
      <c r="D1" s="395" t="s">
        <v>114</v>
      </c>
    </row>
    <row r="2" s="318" customFormat="1" ht="27.75">
      <c r="A2" s="318" t="s">
        <v>378</v>
      </c>
    </row>
    <row r="3" s="318" customFormat="1" ht="27.75">
      <c r="A3" s="343" t="s">
        <v>380</v>
      </c>
    </row>
    <row r="4" spans="1:4" s="229" customFormat="1" ht="120">
      <c r="A4" s="226" t="s">
        <v>111</v>
      </c>
      <c r="B4" s="226" t="s">
        <v>3</v>
      </c>
      <c r="C4" s="227" t="s">
        <v>238</v>
      </c>
      <c r="D4" s="228" t="s">
        <v>283</v>
      </c>
    </row>
    <row r="5" spans="1:4" s="231" customFormat="1" ht="24">
      <c r="A5" s="230" t="s">
        <v>24</v>
      </c>
      <c r="B5" s="230" t="s">
        <v>25</v>
      </c>
      <c r="C5" s="230" t="s">
        <v>26</v>
      </c>
      <c r="D5" s="230" t="s">
        <v>27</v>
      </c>
    </row>
    <row r="6" spans="1:4" ht="24">
      <c r="A6" s="232">
        <v>1</v>
      </c>
      <c r="B6" s="233" t="s">
        <v>87</v>
      </c>
      <c r="C6" s="234"/>
      <c r="D6" s="234"/>
    </row>
    <row r="7" spans="1:4" ht="24">
      <c r="A7" s="232">
        <v>2</v>
      </c>
      <c r="B7" s="233" t="s">
        <v>88</v>
      </c>
      <c r="C7" s="234"/>
      <c r="D7" s="234"/>
    </row>
    <row r="8" spans="1:4" ht="24">
      <c r="A8" s="232">
        <v>3</v>
      </c>
      <c r="B8" s="233" t="s">
        <v>86</v>
      </c>
      <c r="C8" s="234"/>
      <c r="D8" s="234"/>
    </row>
    <row r="9" spans="1:4" ht="24">
      <c r="A9" s="232">
        <v>4</v>
      </c>
      <c r="B9" s="233" t="s">
        <v>85</v>
      </c>
      <c r="C9" s="234"/>
      <c r="D9" s="234"/>
    </row>
    <row r="10" spans="1:4" ht="24">
      <c r="A10" s="232">
        <v>5</v>
      </c>
      <c r="B10" s="233" t="s">
        <v>204</v>
      </c>
      <c r="C10" s="234"/>
      <c r="D10" s="234"/>
    </row>
    <row r="11" spans="1:4" ht="24">
      <c r="A11" s="232">
        <v>6</v>
      </c>
      <c r="B11" s="233" t="s">
        <v>84</v>
      </c>
      <c r="C11" s="234"/>
      <c r="D11" s="234"/>
    </row>
    <row r="12" spans="1:4" ht="24">
      <c r="A12" s="232">
        <v>7</v>
      </c>
      <c r="B12" s="233" t="s">
        <v>82</v>
      </c>
      <c r="C12" s="234"/>
      <c r="D12" s="234"/>
    </row>
    <row r="13" spans="1:4" ht="24">
      <c r="A13" s="232">
        <v>8</v>
      </c>
      <c r="B13" s="233" t="s">
        <v>203</v>
      </c>
      <c r="C13" s="234"/>
      <c r="D13" s="234"/>
    </row>
    <row r="14" spans="1:4" ht="24">
      <c r="A14" s="232">
        <v>9</v>
      </c>
      <c r="B14" s="233" t="s">
        <v>79</v>
      </c>
      <c r="C14" s="234"/>
      <c r="D14" s="234"/>
    </row>
    <row r="15" spans="1:4" ht="24">
      <c r="A15" s="232">
        <v>10</v>
      </c>
      <c r="B15" s="233" t="s">
        <v>80</v>
      </c>
      <c r="C15" s="234"/>
      <c r="D15" s="234"/>
    </row>
    <row r="16" spans="1:4" ht="24">
      <c r="A16" s="232">
        <v>11</v>
      </c>
      <c r="B16" s="233" t="s">
        <v>74</v>
      </c>
      <c r="C16" s="234"/>
      <c r="D16" s="234"/>
    </row>
    <row r="17" spans="1:4" ht="24">
      <c r="A17" s="232">
        <v>12</v>
      </c>
      <c r="B17" s="233" t="s">
        <v>200</v>
      </c>
      <c r="C17" s="234"/>
      <c r="D17" s="234"/>
    </row>
    <row r="18" spans="1:4" ht="24">
      <c r="A18" s="232">
        <v>14</v>
      </c>
      <c r="B18" s="233" t="s">
        <v>94</v>
      </c>
      <c r="C18" s="234"/>
      <c r="D18" s="234"/>
    </row>
    <row r="19" spans="1:4" ht="24">
      <c r="A19" s="232">
        <v>15</v>
      </c>
      <c r="B19" s="233" t="s">
        <v>93</v>
      </c>
      <c r="C19" s="234"/>
      <c r="D19" s="234"/>
    </row>
    <row r="20" spans="1:4" ht="24">
      <c r="A20" s="232">
        <v>16</v>
      </c>
      <c r="B20" s="233" t="s">
        <v>248</v>
      </c>
      <c r="C20" s="234"/>
      <c r="D20" s="234"/>
    </row>
    <row r="21" spans="1:4" ht="24">
      <c r="A21" s="232">
        <v>17</v>
      </c>
      <c r="B21" s="233" t="s">
        <v>340</v>
      </c>
      <c r="C21" s="234"/>
      <c r="D21" s="234"/>
    </row>
    <row r="22" spans="1:4" ht="24">
      <c r="A22" s="232">
        <v>18</v>
      </c>
      <c r="B22" s="233" t="s">
        <v>202</v>
      </c>
      <c r="C22" s="234"/>
      <c r="D22" s="234"/>
    </row>
    <row r="23" spans="1:4" s="229" customFormat="1" ht="24">
      <c r="A23" s="232"/>
      <c r="B23" s="235" t="s">
        <v>17</v>
      </c>
      <c r="C23" s="236">
        <f>SUM(C6:C22)</f>
        <v>0</v>
      </c>
      <c r="D23" s="236">
        <f>SUM(D6:D22)</f>
        <v>0</v>
      </c>
    </row>
    <row r="24" spans="1:4" s="229" customFormat="1" ht="24">
      <c r="A24" s="237"/>
      <c r="B24" s="238"/>
      <c r="C24" s="239"/>
      <c r="D24" s="239"/>
    </row>
    <row r="25" spans="1:4" s="229" customFormat="1" ht="24">
      <c r="A25" s="237"/>
      <c r="B25" s="238"/>
      <c r="C25" s="239"/>
      <c r="D25" s="239"/>
    </row>
  </sheetData>
  <sheetProtection/>
  <printOptions horizontalCentered="1"/>
  <pageMargins left="0" right="0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zoomScalePageLayoutView="0" workbookViewId="0" topLeftCell="A4">
      <selection activeCell="F16" sqref="F16"/>
    </sheetView>
  </sheetViews>
  <sheetFormatPr defaultColWidth="13.7109375" defaultRowHeight="15"/>
  <cols>
    <col min="1" max="1" width="8.140625" style="162" customWidth="1"/>
    <col min="2" max="2" width="41.00390625" style="162" bestFit="1" customWidth="1"/>
    <col min="3" max="3" width="12.140625" style="162" customWidth="1"/>
    <col min="4" max="4" width="11.00390625" style="162" customWidth="1"/>
    <col min="5" max="5" width="9.7109375" style="162" customWidth="1"/>
    <col min="6" max="6" width="15.140625" style="162" bestFit="1" customWidth="1"/>
    <col min="7" max="9" width="16.7109375" style="162" customWidth="1"/>
    <col min="10" max="16384" width="13.7109375" style="162" customWidth="1"/>
  </cols>
  <sheetData>
    <row r="1" s="151" customFormat="1" ht="23.25">
      <c r="I1" s="163" t="s">
        <v>178</v>
      </c>
    </row>
    <row r="2" s="152" customFormat="1" ht="23.25">
      <c r="A2" s="152" t="s">
        <v>177</v>
      </c>
    </row>
    <row r="3" s="152" customFormat="1" ht="23.25">
      <c r="A3" s="152" t="s">
        <v>152</v>
      </c>
    </row>
    <row r="4" spans="3:9" s="152" customFormat="1" ht="23.25">
      <c r="C4" s="495"/>
      <c r="D4" s="495"/>
      <c r="E4" s="495"/>
      <c r="F4" s="495"/>
      <c r="G4" s="495"/>
      <c r="H4" s="495"/>
      <c r="I4" s="495"/>
    </row>
    <row r="5" spans="1:9" s="155" customFormat="1" ht="20.25" customHeight="1">
      <c r="A5" s="494" t="s">
        <v>105</v>
      </c>
      <c r="B5" s="494" t="s">
        <v>153</v>
      </c>
      <c r="C5" s="494">
        <v>2560</v>
      </c>
      <c r="D5" s="494"/>
      <c r="E5" s="494"/>
      <c r="F5" s="153">
        <v>2561</v>
      </c>
      <c r="G5" s="154">
        <v>2562</v>
      </c>
      <c r="H5" s="154">
        <v>2563</v>
      </c>
      <c r="I5" s="154">
        <v>2564</v>
      </c>
    </row>
    <row r="6" spans="1:9" s="155" customFormat="1" ht="20.25" customHeight="1">
      <c r="A6" s="494"/>
      <c r="B6" s="494"/>
      <c r="C6" s="154" t="s">
        <v>154</v>
      </c>
      <c r="D6" s="154" t="s">
        <v>155</v>
      </c>
      <c r="E6" s="154" t="s">
        <v>156</v>
      </c>
      <c r="F6" s="154" t="s">
        <v>157</v>
      </c>
      <c r="G6" s="154" t="s">
        <v>157</v>
      </c>
      <c r="H6" s="154" t="s">
        <v>157</v>
      </c>
      <c r="I6" s="154" t="s">
        <v>157</v>
      </c>
    </row>
    <row r="7" spans="1:9" s="158" customFormat="1" ht="20.25">
      <c r="A7" s="154" t="s">
        <v>158</v>
      </c>
      <c r="B7" s="156" t="s">
        <v>159</v>
      </c>
      <c r="C7" s="157">
        <f aca="true" t="shared" si="0" ref="C7:I7">SUM(C8:C12)</f>
        <v>8736300</v>
      </c>
      <c r="D7" s="157">
        <f t="shared" si="0"/>
        <v>0</v>
      </c>
      <c r="E7" s="157">
        <f t="shared" si="0"/>
        <v>0</v>
      </c>
      <c r="F7" s="157">
        <f t="shared" si="0"/>
        <v>0</v>
      </c>
      <c r="G7" s="157">
        <f t="shared" si="0"/>
        <v>0</v>
      </c>
      <c r="H7" s="157">
        <f t="shared" si="0"/>
        <v>0</v>
      </c>
      <c r="I7" s="157">
        <f t="shared" si="0"/>
        <v>0</v>
      </c>
    </row>
    <row r="8" spans="1:9" ht="20.25">
      <c r="A8" s="159">
        <v>1</v>
      </c>
      <c r="B8" s="159" t="s">
        <v>160</v>
      </c>
      <c r="C8" s="161"/>
      <c r="D8" s="160"/>
      <c r="E8" s="160"/>
      <c r="F8" s="161"/>
      <c r="G8" s="160"/>
      <c r="H8" s="160"/>
      <c r="I8" s="160"/>
    </row>
    <row r="9" spans="1:9" ht="20.25">
      <c r="A9" s="159">
        <v>2</v>
      </c>
      <c r="B9" s="159" t="s">
        <v>161</v>
      </c>
      <c r="C9" s="161">
        <f>2982900+403400</f>
        <v>3386300</v>
      </c>
      <c r="D9" s="160"/>
      <c r="E9" s="160"/>
      <c r="F9" s="161"/>
      <c r="G9" s="160"/>
      <c r="H9" s="160"/>
      <c r="I9" s="160"/>
    </row>
    <row r="10" spans="1:9" ht="20.25">
      <c r="A10" s="159">
        <v>3</v>
      </c>
      <c r="B10" s="159" t="s">
        <v>162</v>
      </c>
      <c r="C10" s="161">
        <v>5350000</v>
      </c>
      <c r="D10" s="160"/>
      <c r="E10" s="160"/>
      <c r="F10" s="161"/>
      <c r="G10" s="160"/>
      <c r="H10" s="160"/>
      <c r="I10" s="160"/>
    </row>
    <row r="11" spans="1:9" s="167" customFormat="1" ht="20.25">
      <c r="A11" s="164">
        <v>4</v>
      </c>
      <c r="B11" s="164" t="s">
        <v>179</v>
      </c>
      <c r="C11" s="165"/>
      <c r="D11" s="166"/>
      <c r="E11" s="166"/>
      <c r="F11" s="165"/>
      <c r="G11" s="166"/>
      <c r="H11" s="166"/>
      <c r="I11" s="166"/>
    </row>
    <row r="12" spans="1:9" s="167" customFormat="1" ht="20.25">
      <c r="A12" s="164">
        <v>5</v>
      </c>
      <c r="B12" s="164" t="s">
        <v>180</v>
      </c>
      <c r="C12" s="165"/>
      <c r="D12" s="166"/>
      <c r="E12" s="166"/>
      <c r="F12" s="165"/>
      <c r="G12" s="166"/>
      <c r="H12" s="166"/>
      <c r="I12" s="166"/>
    </row>
    <row r="13" spans="1:9" s="158" customFormat="1" ht="20.25">
      <c r="A13" s="154" t="s">
        <v>163</v>
      </c>
      <c r="B13" s="156" t="s">
        <v>164</v>
      </c>
      <c r="C13" s="157">
        <f aca="true" t="shared" si="1" ref="C13:I13">SUM(C14:C26)</f>
        <v>0</v>
      </c>
      <c r="D13" s="157">
        <f t="shared" si="1"/>
        <v>0</v>
      </c>
      <c r="E13" s="157">
        <f t="shared" si="1"/>
        <v>0</v>
      </c>
      <c r="F13" s="157">
        <f t="shared" si="1"/>
        <v>0</v>
      </c>
      <c r="G13" s="157">
        <f t="shared" si="1"/>
        <v>0</v>
      </c>
      <c r="H13" s="157">
        <f t="shared" si="1"/>
        <v>0</v>
      </c>
      <c r="I13" s="157">
        <f t="shared" si="1"/>
        <v>0</v>
      </c>
    </row>
    <row r="14" spans="1:9" ht="20.25">
      <c r="A14" s="159">
        <v>1</v>
      </c>
      <c r="B14" s="159" t="s">
        <v>165</v>
      </c>
      <c r="C14" s="161">
        <v>0</v>
      </c>
      <c r="D14" s="160"/>
      <c r="E14" s="160"/>
      <c r="F14" s="161"/>
      <c r="G14" s="160"/>
      <c r="H14" s="160"/>
      <c r="I14" s="160"/>
    </row>
    <row r="15" spans="1:9" ht="20.25">
      <c r="A15" s="159">
        <v>2</v>
      </c>
      <c r="B15" s="159" t="s">
        <v>166</v>
      </c>
      <c r="C15" s="161">
        <v>0</v>
      </c>
      <c r="D15" s="160"/>
      <c r="E15" s="160"/>
      <c r="F15" s="161"/>
      <c r="G15" s="160"/>
      <c r="H15" s="160"/>
      <c r="I15" s="160"/>
    </row>
    <row r="16" spans="1:9" ht="20.25">
      <c r="A16" s="159"/>
      <c r="B16" s="159" t="s">
        <v>167</v>
      </c>
      <c r="C16" s="161"/>
      <c r="D16" s="160"/>
      <c r="E16" s="160"/>
      <c r="F16" s="161"/>
      <c r="G16" s="160"/>
      <c r="H16" s="160"/>
      <c r="I16" s="160"/>
    </row>
    <row r="17" spans="1:9" ht="20.25">
      <c r="A17" s="159"/>
      <c r="B17" s="159" t="s">
        <v>168</v>
      </c>
      <c r="C17" s="161"/>
      <c r="D17" s="160"/>
      <c r="E17" s="160"/>
      <c r="F17" s="161"/>
      <c r="G17" s="160"/>
      <c r="H17" s="160"/>
      <c r="I17" s="160"/>
    </row>
    <row r="18" spans="1:9" ht="20.25">
      <c r="A18" s="159"/>
      <c r="B18" s="159" t="s">
        <v>169</v>
      </c>
      <c r="C18" s="161"/>
      <c r="D18" s="160"/>
      <c r="E18" s="160"/>
      <c r="F18" s="161"/>
      <c r="G18" s="160"/>
      <c r="H18" s="160"/>
      <c r="I18" s="160"/>
    </row>
    <row r="19" spans="1:9" ht="20.25">
      <c r="A19" s="159"/>
      <c r="B19" s="159" t="s">
        <v>170</v>
      </c>
      <c r="C19" s="161"/>
      <c r="D19" s="160"/>
      <c r="E19" s="160"/>
      <c r="F19" s="161"/>
      <c r="G19" s="160"/>
      <c r="H19" s="160"/>
      <c r="I19" s="160"/>
    </row>
    <row r="20" spans="1:9" ht="20.25">
      <c r="A20" s="159"/>
      <c r="B20" s="159" t="s">
        <v>171</v>
      </c>
      <c r="C20" s="161"/>
      <c r="D20" s="160"/>
      <c r="E20" s="160"/>
      <c r="F20" s="161"/>
      <c r="G20" s="160"/>
      <c r="H20" s="160"/>
      <c r="I20" s="160"/>
    </row>
    <row r="21" spans="1:9" ht="20.25">
      <c r="A21" s="159"/>
      <c r="B21" s="159" t="s">
        <v>171</v>
      </c>
      <c r="C21" s="161"/>
      <c r="D21" s="160"/>
      <c r="E21" s="160"/>
      <c r="F21" s="161"/>
      <c r="G21" s="160"/>
      <c r="H21" s="160"/>
      <c r="I21" s="160"/>
    </row>
    <row r="22" spans="1:9" ht="20.25">
      <c r="A22" s="159">
        <v>3</v>
      </c>
      <c r="B22" s="159" t="s">
        <v>172</v>
      </c>
      <c r="C22" s="161">
        <v>0</v>
      </c>
      <c r="D22" s="160"/>
      <c r="E22" s="160"/>
      <c r="F22" s="161"/>
      <c r="G22" s="160"/>
      <c r="H22" s="160"/>
      <c r="I22" s="160"/>
    </row>
    <row r="23" spans="1:9" ht="20.25">
      <c r="A23" s="159">
        <v>4</v>
      </c>
      <c r="B23" s="159" t="s">
        <v>173</v>
      </c>
      <c r="C23" s="161">
        <v>0</v>
      </c>
      <c r="D23" s="160"/>
      <c r="E23" s="160"/>
      <c r="F23" s="161"/>
      <c r="G23" s="160"/>
      <c r="H23" s="160"/>
      <c r="I23" s="160"/>
    </row>
    <row r="24" spans="1:9" ht="20.25">
      <c r="A24" s="159">
        <v>5</v>
      </c>
      <c r="B24" s="159" t="s">
        <v>174</v>
      </c>
      <c r="C24" s="161">
        <v>0</v>
      </c>
      <c r="D24" s="160"/>
      <c r="E24" s="160"/>
      <c r="F24" s="161"/>
      <c r="G24" s="160"/>
      <c r="H24" s="160"/>
      <c r="I24" s="160"/>
    </row>
    <row r="25" spans="1:9" ht="20.25">
      <c r="A25" s="159">
        <v>6</v>
      </c>
      <c r="B25" s="159" t="s">
        <v>175</v>
      </c>
      <c r="C25" s="161">
        <v>0</v>
      </c>
      <c r="D25" s="160"/>
      <c r="E25" s="160"/>
      <c r="F25" s="161"/>
      <c r="G25" s="160"/>
      <c r="H25" s="160"/>
      <c r="I25" s="160"/>
    </row>
    <row r="26" spans="1:9" ht="20.25">
      <c r="A26" s="159">
        <v>7</v>
      </c>
      <c r="B26" s="159" t="s">
        <v>176</v>
      </c>
      <c r="C26" s="161">
        <v>0</v>
      </c>
      <c r="D26" s="160"/>
      <c r="E26" s="160"/>
      <c r="F26" s="161"/>
      <c r="G26" s="160"/>
      <c r="H26" s="160"/>
      <c r="I26" s="160"/>
    </row>
    <row r="27" spans="1:9" s="158" customFormat="1" ht="20.25">
      <c r="A27" s="156"/>
      <c r="B27" s="156" t="s">
        <v>115</v>
      </c>
      <c r="C27" s="157">
        <f aca="true" t="shared" si="2" ref="C27:I27">SUM(C13,C7)</f>
        <v>8736300</v>
      </c>
      <c r="D27" s="157">
        <f t="shared" si="2"/>
        <v>0</v>
      </c>
      <c r="E27" s="157">
        <f t="shared" si="2"/>
        <v>0</v>
      </c>
      <c r="F27" s="157">
        <f t="shared" si="2"/>
        <v>0</v>
      </c>
      <c r="G27" s="157">
        <f t="shared" si="2"/>
        <v>0</v>
      </c>
      <c r="H27" s="157">
        <f t="shared" si="2"/>
        <v>0</v>
      </c>
      <c r="I27" s="157">
        <f t="shared" si="2"/>
        <v>0</v>
      </c>
    </row>
  </sheetData>
  <sheetProtection/>
  <mergeCells count="4">
    <mergeCell ref="A5:A6"/>
    <mergeCell ref="B5:B6"/>
    <mergeCell ref="C5:E5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4">
      <pane xSplit="2" ySplit="3" topLeftCell="U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Y6" sqref="Y6"/>
    </sheetView>
  </sheetViews>
  <sheetFormatPr defaultColWidth="9.140625" defaultRowHeight="15"/>
  <cols>
    <col min="1" max="1" width="6.8515625" style="110" customWidth="1"/>
    <col min="2" max="2" width="13.8515625" style="109" customWidth="1"/>
    <col min="3" max="3" width="13.140625" style="109" customWidth="1"/>
    <col min="4" max="4" width="14.140625" style="109" customWidth="1"/>
    <col min="5" max="7" width="13.140625" style="120" customWidth="1"/>
    <col min="8" max="8" width="13.8515625" style="109" customWidth="1"/>
    <col min="9" max="9" width="14.421875" style="109" customWidth="1"/>
    <col min="10" max="10" width="12.7109375" style="109" customWidth="1"/>
    <col min="11" max="11" width="14.140625" style="109" customWidth="1"/>
    <col min="12" max="12" width="13.140625" style="109" customWidth="1"/>
    <col min="13" max="14" width="13.140625" style="120" customWidth="1"/>
    <col min="15" max="15" width="12.57421875" style="109" customWidth="1"/>
    <col min="16" max="16" width="14.140625" style="109" customWidth="1"/>
    <col min="17" max="17" width="13.140625" style="109" customWidth="1"/>
    <col min="18" max="18" width="14.140625" style="109" customWidth="1"/>
    <col min="19" max="19" width="13.140625" style="120" bestFit="1" customWidth="1"/>
    <col min="20" max="21" width="13.140625" style="120" customWidth="1"/>
    <col min="22" max="22" width="13.8515625" style="109" customWidth="1"/>
    <col min="23" max="23" width="14.421875" style="109" customWidth="1"/>
    <col min="24" max="24" width="12.7109375" style="109" customWidth="1"/>
    <col min="25" max="25" width="14.140625" style="109" customWidth="1"/>
    <col min="26" max="26" width="13.140625" style="109" bestFit="1" customWidth="1"/>
    <col min="27" max="28" width="13.140625" style="120" customWidth="1"/>
    <col min="29" max="29" width="12.57421875" style="109" bestFit="1" customWidth="1"/>
    <col min="30" max="30" width="14.140625" style="109" bestFit="1" customWidth="1"/>
    <col min="31" max="16384" width="9.00390625" style="109" customWidth="1"/>
  </cols>
  <sheetData>
    <row r="1" spans="16:30" ht="24" hidden="1">
      <c r="P1" s="121" t="s">
        <v>114</v>
      </c>
      <c r="AD1" s="121" t="s">
        <v>114</v>
      </c>
    </row>
    <row r="2" spans="1:28" s="173" customFormat="1" ht="24" hidden="1">
      <c r="A2" s="140" t="s">
        <v>197</v>
      </c>
      <c r="E2" s="124"/>
      <c r="F2" s="124"/>
      <c r="G2" s="124"/>
      <c r="M2" s="124"/>
      <c r="N2" s="124"/>
      <c r="S2" s="124"/>
      <c r="T2" s="124"/>
      <c r="U2" s="124"/>
      <c r="AA2" s="124"/>
      <c r="AB2" s="124"/>
    </row>
    <row r="3" spans="1:28" s="173" customFormat="1" ht="24" hidden="1">
      <c r="A3" s="140"/>
      <c r="E3" s="124"/>
      <c r="F3" s="124"/>
      <c r="G3" s="124"/>
      <c r="M3" s="124"/>
      <c r="N3" s="124"/>
      <c r="S3" s="124"/>
      <c r="T3" s="124"/>
      <c r="U3" s="124"/>
      <c r="AA3" s="124"/>
      <c r="AB3" s="124"/>
    </row>
    <row r="4" spans="1:30" s="122" customFormat="1" ht="24">
      <c r="A4" s="496" t="s">
        <v>111</v>
      </c>
      <c r="B4" s="498" t="s">
        <v>3</v>
      </c>
      <c r="C4" s="500" t="s">
        <v>106</v>
      </c>
      <c r="D4" s="501"/>
      <c r="E4" s="501"/>
      <c r="F4" s="501"/>
      <c r="G4" s="501"/>
      <c r="H4" s="501"/>
      <c r="I4" s="502"/>
      <c r="J4" s="500" t="s">
        <v>107</v>
      </c>
      <c r="K4" s="501"/>
      <c r="L4" s="501"/>
      <c r="M4" s="501"/>
      <c r="N4" s="501"/>
      <c r="O4" s="501"/>
      <c r="P4" s="502"/>
      <c r="Q4" s="500" t="s">
        <v>147</v>
      </c>
      <c r="R4" s="501"/>
      <c r="S4" s="501"/>
      <c r="T4" s="501"/>
      <c r="U4" s="501"/>
      <c r="V4" s="501"/>
      <c r="W4" s="502"/>
      <c r="X4" s="500" t="s">
        <v>8</v>
      </c>
      <c r="Y4" s="501"/>
      <c r="Z4" s="501"/>
      <c r="AA4" s="501"/>
      <c r="AB4" s="501"/>
      <c r="AC4" s="501"/>
      <c r="AD4" s="502"/>
    </row>
    <row r="5" spans="1:30" s="125" customFormat="1" ht="192">
      <c r="A5" s="497"/>
      <c r="B5" s="499"/>
      <c r="C5" s="144" t="s">
        <v>182</v>
      </c>
      <c r="D5" s="137" t="s">
        <v>181</v>
      </c>
      <c r="E5" s="172" t="s">
        <v>144</v>
      </c>
      <c r="F5" s="175" t="s">
        <v>198</v>
      </c>
      <c r="G5" s="175" t="s">
        <v>199</v>
      </c>
      <c r="H5" s="137" t="s">
        <v>145</v>
      </c>
      <c r="I5" s="145" t="s">
        <v>108</v>
      </c>
      <c r="J5" s="144" t="s">
        <v>183</v>
      </c>
      <c r="K5" s="137" t="s">
        <v>184</v>
      </c>
      <c r="L5" s="172" t="s">
        <v>144</v>
      </c>
      <c r="M5" s="175" t="s">
        <v>198</v>
      </c>
      <c r="N5" s="175" t="s">
        <v>199</v>
      </c>
      <c r="O5" s="137" t="s">
        <v>145</v>
      </c>
      <c r="P5" s="145" t="s">
        <v>108</v>
      </c>
      <c r="Q5" s="144" t="s">
        <v>185</v>
      </c>
      <c r="R5" s="137" t="s">
        <v>186</v>
      </c>
      <c r="S5" s="172" t="s">
        <v>144</v>
      </c>
      <c r="T5" s="175" t="s">
        <v>198</v>
      </c>
      <c r="U5" s="175" t="s">
        <v>199</v>
      </c>
      <c r="V5" s="174" t="s">
        <v>145</v>
      </c>
      <c r="W5" s="145" t="s">
        <v>108</v>
      </c>
      <c r="X5" s="144" t="s">
        <v>187</v>
      </c>
      <c r="Y5" s="137" t="s">
        <v>188</v>
      </c>
      <c r="Z5" s="172" t="s">
        <v>144</v>
      </c>
      <c r="AA5" s="175" t="s">
        <v>198</v>
      </c>
      <c r="AB5" s="175" t="s">
        <v>199</v>
      </c>
      <c r="AC5" s="137" t="s">
        <v>145</v>
      </c>
      <c r="AD5" s="145" t="s">
        <v>108</v>
      </c>
    </row>
    <row r="6" spans="1:30" s="123" customFormat="1" ht="24">
      <c r="A6" s="112" t="s">
        <v>24</v>
      </c>
      <c r="B6" s="141" t="s">
        <v>25</v>
      </c>
      <c r="C6" s="146" t="s">
        <v>26</v>
      </c>
      <c r="D6" s="112" t="s">
        <v>27</v>
      </c>
      <c r="E6" s="113" t="s">
        <v>28</v>
      </c>
      <c r="F6" s="176"/>
      <c r="G6" s="176"/>
      <c r="H6" s="112" t="s">
        <v>29</v>
      </c>
      <c r="I6" s="147" t="s">
        <v>109</v>
      </c>
      <c r="J6" s="146" t="s">
        <v>31</v>
      </c>
      <c r="K6" s="112" t="s">
        <v>32</v>
      </c>
      <c r="L6" s="112" t="s">
        <v>33</v>
      </c>
      <c r="M6" s="176"/>
      <c r="N6" s="176"/>
      <c r="O6" s="112" t="s">
        <v>34</v>
      </c>
      <c r="P6" s="147" t="s">
        <v>146</v>
      </c>
      <c r="Q6" s="146" t="s">
        <v>36</v>
      </c>
      <c r="R6" s="112" t="s">
        <v>37</v>
      </c>
      <c r="S6" s="113" t="s">
        <v>148</v>
      </c>
      <c r="T6" s="176"/>
      <c r="U6" s="176"/>
      <c r="V6" s="112" t="s">
        <v>149</v>
      </c>
      <c r="W6" s="147" t="s">
        <v>150</v>
      </c>
      <c r="X6" s="146" t="s">
        <v>38</v>
      </c>
      <c r="Y6" s="112" t="s">
        <v>39</v>
      </c>
      <c r="Z6" s="112" t="s">
        <v>40</v>
      </c>
      <c r="AA6" s="176"/>
      <c r="AB6" s="176"/>
      <c r="AC6" s="112" t="s">
        <v>41</v>
      </c>
      <c r="AD6" s="147" t="s">
        <v>151</v>
      </c>
    </row>
    <row r="7" spans="1:30" ht="24">
      <c r="A7" s="119">
        <v>1</v>
      </c>
      <c r="B7" s="142" t="s">
        <v>87</v>
      </c>
      <c r="C7" s="148">
        <f>SUM('[2]ปี 61 (ปรับตามจำนวนรับ24ก.ค.61)'!AN14)</f>
        <v>22000700</v>
      </c>
      <c r="D7" s="114">
        <v>18741300</v>
      </c>
      <c r="E7" s="115"/>
      <c r="F7" s="177">
        <v>3588100</v>
      </c>
      <c r="G7" s="177">
        <v>3340400</v>
      </c>
      <c r="H7" s="111"/>
      <c r="I7" s="149"/>
      <c r="J7" s="148">
        <v>24817800</v>
      </c>
      <c r="K7" s="116">
        <v>22438600</v>
      </c>
      <c r="L7" s="117"/>
      <c r="M7" s="177">
        <v>21322980</v>
      </c>
      <c r="N7" s="177">
        <v>21628180</v>
      </c>
      <c r="O7" s="117"/>
      <c r="P7" s="150"/>
      <c r="Q7" s="148">
        <v>26528900</v>
      </c>
      <c r="R7" s="114">
        <v>24488200</v>
      </c>
      <c r="S7" s="115"/>
      <c r="T7" s="177">
        <v>22930280</v>
      </c>
      <c r="U7" s="177">
        <v>23335480</v>
      </c>
      <c r="V7" s="111"/>
      <c r="W7" s="149"/>
      <c r="X7" s="148">
        <v>26947600</v>
      </c>
      <c r="Y7" s="116">
        <v>26947600</v>
      </c>
      <c r="Z7" s="117"/>
      <c r="AA7" s="177">
        <v>23230280</v>
      </c>
      <c r="AB7" s="177">
        <v>23535480</v>
      </c>
      <c r="AC7" s="117"/>
      <c r="AD7" s="150"/>
    </row>
    <row r="8" spans="1:30" ht="24">
      <c r="A8" s="119">
        <v>2</v>
      </c>
      <c r="B8" s="142" t="s">
        <v>88</v>
      </c>
      <c r="C8" s="148">
        <f>SUM('[2]ปี 61 (ปรับตามจำนวนรับ24ก.ค.61)'!AN15)</f>
        <v>25795800</v>
      </c>
      <c r="D8" s="114">
        <v>21974200</v>
      </c>
      <c r="E8" s="115"/>
      <c r="F8" s="177">
        <v>5598400</v>
      </c>
      <c r="G8" s="177">
        <v>4977000</v>
      </c>
      <c r="H8" s="108"/>
      <c r="I8" s="149"/>
      <c r="J8" s="148">
        <v>26485200</v>
      </c>
      <c r="K8" s="117">
        <v>23067500</v>
      </c>
      <c r="L8" s="117"/>
      <c r="M8" s="177">
        <v>7340080</v>
      </c>
      <c r="N8" s="177">
        <v>5775400</v>
      </c>
      <c r="O8" s="117"/>
      <c r="P8" s="150"/>
      <c r="Q8" s="148">
        <v>23806000</v>
      </c>
      <c r="R8" s="114">
        <v>21974800</v>
      </c>
      <c r="S8" s="115"/>
      <c r="T8" s="177">
        <v>7335350</v>
      </c>
      <c r="U8" s="177">
        <v>5775400</v>
      </c>
      <c r="V8" s="108"/>
      <c r="W8" s="149"/>
      <c r="X8" s="148">
        <v>21861400</v>
      </c>
      <c r="Y8" s="117">
        <v>21861400</v>
      </c>
      <c r="Z8" s="117"/>
      <c r="AA8" s="177">
        <v>7326038</v>
      </c>
      <c r="AB8" s="177">
        <v>5775400</v>
      </c>
      <c r="AC8" s="117"/>
      <c r="AD8" s="150"/>
    </row>
    <row r="9" spans="1:30" ht="24">
      <c r="A9" s="119">
        <v>3</v>
      </c>
      <c r="B9" s="142" t="s">
        <v>86</v>
      </c>
      <c r="C9" s="148">
        <f>SUM('[2]ปี 61 (ปรับตามจำนวนรับ24ก.ค.61)'!AN10)</f>
        <v>73129000</v>
      </c>
      <c r="D9" s="114">
        <v>62295100</v>
      </c>
      <c r="E9" s="115"/>
      <c r="F9" s="177">
        <v>5300000</v>
      </c>
      <c r="G9" s="177">
        <v>5573000</v>
      </c>
      <c r="H9" s="108"/>
      <c r="I9" s="149"/>
      <c r="J9" s="148">
        <v>75329200</v>
      </c>
      <c r="K9" s="117">
        <v>66796200</v>
      </c>
      <c r="L9" s="117"/>
      <c r="M9" s="177">
        <v>5950000</v>
      </c>
      <c r="N9" s="177">
        <v>7229500</v>
      </c>
      <c r="O9" s="117"/>
      <c r="P9" s="150"/>
      <c r="Q9" s="148">
        <v>70050000</v>
      </c>
      <c r="R9" s="114">
        <v>64661500</v>
      </c>
      <c r="S9" s="115"/>
      <c r="T9" s="177">
        <v>6200000</v>
      </c>
      <c r="U9" s="177">
        <v>7279500</v>
      </c>
      <c r="V9" s="108"/>
      <c r="W9" s="149"/>
      <c r="X9" s="148">
        <v>67797300</v>
      </c>
      <c r="Y9" s="117">
        <v>67797300</v>
      </c>
      <c r="Z9" s="117"/>
      <c r="AA9" s="177">
        <v>6500000</v>
      </c>
      <c r="AB9" s="177">
        <v>7279500</v>
      </c>
      <c r="AC9" s="117"/>
      <c r="AD9" s="150"/>
    </row>
    <row r="10" spans="1:30" ht="24">
      <c r="A10" s="119">
        <v>4</v>
      </c>
      <c r="B10" s="142" t="s">
        <v>85</v>
      </c>
      <c r="C10" s="148">
        <f>SUM('[2]ปี 61 (ปรับตามจำนวนรับ24ก.ค.61)'!AN8)</f>
        <v>35349000</v>
      </c>
      <c r="D10" s="114">
        <v>30112100</v>
      </c>
      <c r="E10" s="115"/>
      <c r="F10" s="177">
        <v>3161114</v>
      </c>
      <c r="G10" s="177">
        <v>3208000</v>
      </c>
      <c r="H10" s="108"/>
      <c r="I10" s="149"/>
      <c r="J10" s="148">
        <v>35685500</v>
      </c>
      <c r="K10" s="117">
        <v>32082300</v>
      </c>
      <c r="L10" s="117"/>
      <c r="M10" s="177">
        <v>16440000</v>
      </c>
      <c r="N10" s="177">
        <v>11598000</v>
      </c>
      <c r="O10" s="117"/>
      <c r="P10" s="150"/>
      <c r="Q10" s="148">
        <v>32722900</v>
      </c>
      <c r="R10" s="114">
        <v>30205800</v>
      </c>
      <c r="S10" s="115"/>
      <c r="T10" s="177">
        <v>21425000</v>
      </c>
      <c r="U10" s="177">
        <v>18351000</v>
      </c>
      <c r="V10" s="108"/>
      <c r="W10" s="149"/>
      <c r="X10" s="148">
        <v>29572900</v>
      </c>
      <c r="Y10" s="117">
        <v>29572900</v>
      </c>
      <c r="Z10" s="117"/>
      <c r="AA10" s="177">
        <v>26410000</v>
      </c>
      <c r="AB10" s="177">
        <v>24684000</v>
      </c>
      <c r="AC10" s="117"/>
      <c r="AD10" s="150"/>
    </row>
    <row r="11" spans="1:30" ht="72">
      <c r="A11" s="119">
        <v>5</v>
      </c>
      <c r="B11" s="142" t="s">
        <v>83</v>
      </c>
      <c r="C11" s="148">
        <f>SUM('[2]ปี 61 (ปรับตามจำนวนรับ24ก.ค.61)'!AN12)</f>
        <v>26619100</v>
      </c>
      <c r="D11" s="114">
        <v>22675500</v>
      </c>
      <c r="E11" s="115"/>
      <c r="F11" s="177">
        <v>54166920</v>
      </c>
      <c r="G11" s="177">
        <v>54288400</v>
      </c>
      <c r="H11" s="108"/>
      <c r="I11" s="149"/>
      <c r="J11" s="148">
        <v>30269800</v>
      </c>
      <c r="K11" s="117">
        <v>26754000</v>
      </c>
      <c r="L11" s="117"/>
      <c r="M11" s="177">
        <v>29510000</v>
      </c>
      <c r="N11" s="177">
        <v>29830410</v>
      </c>
      <c r="O11" s="117"/>
      <c r="P11" s="150"/>
      <c r="Q11" s="148">
        <v>33286300</v>
      </c>
      <c r="R11" s="114">
        <v>30725800</v>
      </c>
      <c r="S11" s="115"/>
      <c r="T11" s="177">
        <v>53220000</v>
      </c>
      <c r="U11" s="177">
        <v>53503373</v>
      </c>
      <c r="V11" s="108"/>
      <c r="W11" s="149"/>
      <c r="X11" s="148">
        <v>36136500</v>
      </c>
      <c r="Y11" s="117">
        <v>36136500</v>
      </c>
      <c r="Z11" s="117"/>
      <c r="AA11" s="177">
        <v>62230000</v>
      </c>
      <c r="AB11" s="177">
        <v>62652766</v>
      </c>
      <c r="AC11" s="117"/>
      <c r="AD11" s="150"/>
    </row>
    <row r="12" spans="1:30" ht="24">
      <c r="A12" s="119">
        <v>6</v>
      </c>
      <c r="B12" s="142" t="s">
        <v>84</v>
      </c>
      <c r="C12" s="148">
        <f>SUM('[2]ปี 61 (ปรับตามจำนวนรับ24ก.ค.61)'!AN11)</f>
        <v>16648600</v>
      </c>
      <c r="D12" s="114">
        <v>14182100</v>
      </c>
      <c r="E12" s="115"/>
      <c r="F12" s="177">
        <v>8121700</v>
      </c>
      <c r="G12" s="177">
        <v>8129700</v>
      </c>
      <c r="H12" s="108"/>
      <c r="I12" s="149"/>
      <c r="J12" s="148">
        <v>18672600</v>
      </c>
      <c r="K12" s="117">
        <v>16558700</v>
      </c>
      <c r="L12" s="117"/>
      <c r="M12" s="177">
        <v>8160000</v>
      </c>
      <c r="N12" s="177">
        <v>8160000</v>
      </c>
      <c r="O12" s="117"/>
      <c r="P12" s="150"/>
      <c r="Q12" s="148">
        <v>18203700</v>
      </c>
      <c r="R12" s="114">
        <v>16803400</v>
      </c>
      <c r="S12" s="115"/>
      <c r="T12" s="177">
        <v>8260000</v>
      </c>
      <c r="U12" s="177">
        <v>8260000</v>
      </c>
      <c r="V12" s="108"/>
      <c r="W12" s="149"/>
      <c r="X12" s="148">
        <v>18002900</v>
      </c>
      <c r="Y12" s="117">
        <v>18002900</v>
      </c>
      <c r="Z12" s="117"/>
      <c r="AA12" s="177">
        <v>8360000</v>
      </c>
      <c r="AB12" s="177">
        <v>8360000</v>
      </c>
      <c r="AC12" s="117"/>
      <c r="AD12" s="150"/>
    </row>
    <row r="13" spans="1:30" ht="24">
      <c r="A13" s="119">
        <v>7</v>
      </c>
      <c r="B13" s="142" t="s">
        <v>82</v>
      </c>
      <c r="C13" s="148">
        <f>SUM('[2]ปี 61 (ปรับตามจำนวนรับ24ก.ค.61)'!AN9)</f>
        <v>24507500</v>
      </c>
      <c r="D13" s="114">
        <v>20876800</v>
      </c>
      <c r="E13" s="115"/>
      <c r="F13" s="177">
        <v>5154500</v>
      </c>
      <c r="G13" s="177">
        <v>5154500</v>
      </c>
      <c r="H13" s="108"/>
      <c r="I13" s="149"/>
      <c r="J13" s="148">
        <v>27198100</v>
      </c>
      <c r="K13" s="117">
        <v>24164000</v>
      </c>
      <c r="L13" s="117"/>
      <c r="M13" s="177">
        <v>7090000</v>
      </c>
      <c r="N13" s="177">
        <v>7090000</v>
      </c>
      <c r="O13" s="117"/>
      <c r="P13" s="150"/>
      <c r="Q13" s="148">
        <v>29524600</v>
      </c>
      <c r="R13" s="114">
        <v>27253500</v>
      </c>
      <c r="S13" s="115"/>
      <c r="T13" s="177">
        <v>7990000</v>
      </c>
      <c r="U13" s="177">
        <v>7990000</v>
      </c>
      <c r="V13" s="108"/>
      <c r="W13" s="149"/>
      <c r="X13" s="148">
        <v>30110800</v>
      </c>
      <c r="Y13" s="117">
        <v>30110800</v>
      </c>
      <c r="Z13" s="117"/>
      <c r="AA13" s="177">
        <v>8390000</v>
      </c>
      <c r="AB13" s="177">
        <v>8390000</v>
      </c>
      <c r="AC13" s="117"/>
      <c r="AD13" s="150"/>
    </row>
    <row r="14" spans="1:30" ht="72">
      <c r="A14" s="119">
        <v>8</v>
      </c>
      <c r="B14" s="142" t="s">
        <v>81</v>
      </c>
      <c r="C14" s="148">
        <f>SUM('[2]ปี 61 (ปรับตามจำนวนรับ24ก.ค.61)'!AN13)</f>
        <v>10433000</v>
      </c>
      <c r="D14" s="114">
        <v>8887400</v>
      </c>
      <c r="E14" s="115"/>
      <c r="F14" s="177">
        <v>1001000</v>
      </c>
      <c r="G14" s="177">
        <v>1814350</v>
      </c>
      <c r="H14" s="108"/>
      <c r="I14" s="149"/>
      <c r="J14" s="148">
        <v>11840600</v>
      </c>
      <c r="K14" s="117">
        <v>10822300</v>
      </c>
      <c r="L14" s="117"/>
      <c r="M14" s="177">
        <v>1490000</v>
      </c>
      <c r="N14" s="177">
        <v>1490000</v>
      </c>
      <c r="O14" s="117"/>
      <c r="P14" s="150"/>
      <c r="Q14" s="148">
        <v>12998300</v>
      </c>
      <c r="R14" s="114">
        <v>11998400</v>
      </c>
      <c r="S14" s="115"/>
      <c r="T14" s="177">
        <v>1567000</v>
      </c>
      <c r="U14" s="177">
        <v>1567000</v>
      </c>
      <c r="V14" s="108"/>
      <c r="W14" s="149"/>
      <c r="X14" s="148">
        <v>13344100</v>
      </c>
      <c r="Y14" s="117">
        <v>13344100</v>
      </c>
      <c r="Z14" s="117"/>
      <c r="AA14" s="177">
        <v>2151700</v>
      </c>
      <c r="AB14" s="177">
        <v>2151700</v>
      </c>
      <c r="AC14" s="117"/>
      <c r="AD14" s="150"/>
    </row>
    <row r="15" spans="1:30" ht="24">
      <c r="A15" s="119">
        <v>9</v>
      </c>
      <c r="B15" s="142" t="s">
        <v>79</v>
      </c>
      <c r="C15" s="148">
        <f>SUM('[2]ปี 61 (ปรับตามจำนวนรับ24ก.ค.61)'!AN5)</f>
        <v>32034200</v>
      </c>
      <c r="D15" s="114">
        <v>27288400</v>
      </c>
      <c r="E15" s="115"/>
      <c r="F15" s="177">
        <v>32419542</v>
      </c>
      <c r="G15" s="177">
        <v>33421939</v>
      </c>
      <c r="H15" s="108"/>
      <c r="I15" s="149"/>
      <c r="J15" s="148">
        <v>32963400</v>
      </c>
      <c r="K15" s="117">
        <v>29034600</v>
      </c>
      <c r="L15" s="117"/>
      <c r="M15" s="177">
        <v>32270000</v>
      </c>
      <c r="N15" s="177">
        <v>32735340</v>
      </c>
      <c r="O15" s="117"/>
      <c r="P15" s="150"/>
      <c r="Q15" s="148">
        <v>30690700</v>
      </c>
      <c r="R15" s="114">
        <v>28329900</v>
      </c>
      <c r="S15" s="115"/>
      <c r="T15" s="177">
        <v>32500000</v>
      </c>
      <c r="U15" s="177">
        <v>33061660</v>
      </c>
      <c r="V15" s="108"/>
      <c r="W15" s="149"/>
      <c r="X15" s="148">
        <v>29043200</v>
      </c>
      <c r="Y15" s="117">
        <v>29043200</v>
      </c>
      <c r="Z15" s="117"/>
      <c r="AA15" s="177">
        <v>32750000</v>
      </c>
      <c r="AB15" s="177">
        <v>33394820</v>
      </c>
      <c r="AC15" s="117"/>
      <c r="AD15" s="150"/>
    </row>
    <row r="16" spans="1:30" ht="24">
      <c r="A16" s="119">
        <v>10</v>
      </c>
      <c r="B16" s="142" t="s">
        <v>80</v>
      </c>
      <c r="C16" s="148">
        <f>SUM('[2]ปี 61 (ปรับตามจำนวนรับ24ก.ค.61)'!AN7)</f>
        <v>35384600</v>
      </c>
      <c r="D16" s="114">
        <v>30142400</v>
      </c>
      <c r="E16" s="115"/>
      <c r="F16" s="177">
        <v>15296140</v>
      </c>
      <c r="G16" s="177">
        <v>15296140</v>
      </c>
      <c r="H16" s="108"/>
      <c r="I16" s="149"/>
      <c r="J16" s="148">
        <v>37010700</v>
      </c>
      <c r="K16" s="117">
        <v>32811400</v>
      </c>
      <c r="L16" s="117"/>
      <c r="M16" s="177">
        <v>18805683</v>
      </c>
      <c r="N16" s="177">
        <v>18806860</v>
      </c>
      <c r="O16" s="117"/>
      <c r="P16" s="150"/>
      <c r="Q16" s="148">
        <v>36559700</v>
      </c>
      <c r="R16" s="114">
        <v>33747400</v>
      </c>
      <c r="S16" s="115"/>
      <c r="T16" s="177">
        <v>19056381</v>
      </c>
      <c r="U16" s="177">
        <v>19058216</v>
      </c>
      <c r="V16" s="108"/>
      <c r="W16" s="149"/>
      <c r="X16" s="148">
        <v>35075000</v>
      </c>
      <c r="Y16" s="117">
        <v>35075000</v>
      </c>
      <c r="Z16" s="117"/>
      <c r="AA16" s="177">
        <v>19317113</v>
      </c>
      <c r="AB16" s="177">
        <v>19318540</v>
      </c>
      <c r="AC16" s="117"/>
      <c r="AD16" s="150"/>
    </row>
    <row r="17" spans="1:30" ht="24">
      <c r="A17" s="119">
        <v>11</v>
      </c>
      <c r="B17" s="142" t="s">
        <v>74</v>
      </c>
      <c r="C17" s="148">
        <f>SUM('[2]ปี 61 (ปรับตามจำนวนรับ24ก.ค.61)'!AN6)</f>
        <v>16739700</v>
      </c>
      <c r="D17" s="114">
        <v>14259700</v>
      </c>
      <c r="E17" s="115"/>
      <c r="F17" s="177">
        <v>12104905</v>
      </c>
      <c r="G17" s="177">
        <v>12204906</v>
      </c>
      <c r="H17" s="108"/>
      <c r="I17" s="149"/>
      <c r="J17" s="148">
        <v>16908700</v>
      </c>
      <c r="K17" s="117">
        <v>14994500</v>
      </c>
      <c r="L17" s="117"/>
      <c r="M17" s="177">
        <v>13564000</v>
      </c>
      <c r="N17" s="177">
        <v>11764000</v>
      </c>
      <c r="O17" s="117"/>
      <c r="P17" s="150"/>
      <c r="Q17" s="148">
        <v>16530500</v>
      </c>
      <c r="R17" s="114">
        <v>15258900</v>
      </c>
      <c r="S17" s="115"/>
      <c r="T17" s="177">
        <v>11915000</v>
      </c>
      <c r="U17" s="177">
        <v>11915000</v>
      </c>
      <c r="V17" s="108"/>
      <c r="W17" s="149"/>
      <c r="X17" s="148">
        <v>15851200</v>
      </c>
      <c r="Y17" s="117">
        <v>15851200</v>
      </c>
      <c r="Z17" s="117"/>
      <c r="AA17" s="177">
        <v>12764000</v>
      </c>
      <c r="AB17" s="177">
        <v>12764000</v>
      </c>
      <c r="AC17" s="117"/>
      <c r="AD17" s="150"/>
    </row>
    <row r="18" spans="1:30" s="122" customFormat="1" ht="24">
      <c r="A18" s="119"/>
      <c r="B18" s="143" t="s">
        <v>17</v>
      </c>
      <c r="C18" s="170">
        <f aca="true" t="shared" si="0" ref="C18:AD18">SUM(C7:C17)</f>
        <v>318641200</v>
      </c>
      <c r="D18" s="118">
        <f t="shared" si="0"/>
        <v>271435000</v>
      </c>
      <c r="E18" s="118">
        <f t="shared" si="0"/>
        <v>0</v>
      </c>
      <c r="F18" s="178">
        <f>SUM(F7:F17)</f>
        <v>145912321</v>
      </c>
      <c r="G18" s="178">
        <f>SUM(G7:G17)</f>
        <v>147408335</v>
      </c>
      <c r="H18" s="118">
        <f t="shared" si="0"/>
        <v>0</v>
      </c>
      <c r="I18" s="171">
        <f t="shared" si="0"/>
        <v>0</v>
      </c>
      <c r="J18" s="170">
        <f t="shared" si="0"/>
        <v>337181600</v>
      </c>
      <c r="K18" s="118">
        <f t="shared" si="0"/>
        <v>299524100</v>
      </c>
      <c r="L18" s="118">
        <f t="shared" si="0"/>
        <v>0</v>
      </c>
      <c r="M18" s="178">
        <f>SUM(M7:M17)</f>
        <v>161942743</v>
      </c>
      <c r="N18" s="178">
        <f>SUM(N7:N17)</f>
        <v>156107690</v>
      </c>
      <c r="O18" s="118">
        <f t="shared" si="0"/>
        <v>0</v>
      </c>
      <c r="P18" s="171">
        <f t="shared" si="0"/>
        <v>0</v>
      </c>
      <c r="Q18" s="170">
        <f t="shared" si="0"/>
        <v>330901600</v>
      </c>
      <c r="R18" s="118">
        <f t="shared" si="0"/>
        <v>305447600</v>
      </c>
      <c r="S18" s="118">
        <f t="shared" si="0"/>
        <v>0</v>
      </c>
      <c r="T18" s="178">
        <f>SUM(T7:T17)</f>
        <v>192399011</v>
      </c>
      <c r="U18" s="178">
        <f>SUM(U7:U17)</f>
        <v>190096629</v>
      </c>
      <c r="V18" s="118">
        <f t="shared" si="0"/>
        <v>0</v>
      </c>
      <c r="W18" s="171">
        <f t="shared" si="0"/>
        <v>0</v>
      </c>
      <c r="X18" s="170">
        <f t="shared" si="0"/>
        <v>323742900</v>
      </c>
      <c r="Y18" s="118">
        <f t="shared" si="0"/>
        <v>323742900</v>
      </c>
      <c r="Z18" s="118">
        <f t="shared" si="0"/>
        <v>0</v>
      </c>
      <c r="AA18" s="178">
        <f>SUM(AA7:AA17)</f>
        <v>209429131</v>
      </c>
      <c r="AB18" s="178">
        <f>SUM(AB7:AB17)</f>
        <v>208306206</v>
      </c>
      <c r="AC18" s="118">
        <f t="shared" si="0"/>
        <v>0</v>
      </c>
      <c r="AD18" s="171">
        <f t="shared" si="0"/>
        <v>0</v>
      </c>
    </row>
    <row r="19" spans="1:29" s="130" customFormat="1" ht="174">
      <c r="A19" s="129"/>
      <c r="E19" s="168" t="s">
        <v>189</v>
      </c>
      <c r="F19" s="168"/>
      <c r="G19" s="168"/>
      <c r="H19" s="169" t="s">
        <v>191</v>
      </c>
      <c r="L19" s="168" t="s">
        <v>190</v>
      </c>
      <c r="M19" s="168"/>
      <c r="N19" s="168"/>
      <c r="O19" s="169" t="s">
        <v>192</v>
      </c>
      <c r="S19" s="168" t="s">
        <v>193</v>
      </c>
      <c r="T19" s="168"/>
      <c r="U19" s="168"/>
      <c r="V19" s="169" t="s">
        <v>194</v>
      </c>
      <c r="Z19" s="168" t="s">
        <v>195</v>
      </c>
      <c r="AA19" s="168"/>
      <c r="AB19" s="168"/>
      <c r="AC19" s="169" t="s">
        <v>196</v>
      </c>
    </row>
  </sheetData>
  <sheetProtection/>
  <mergeCells count="6">
    <mergeCell ref="A4:A5"/>
    <mergeCell ref="B4:B5"/>
    <mergeCell ref="C4:I4"/>
    <mergeCell ref="J4:P4"/>
    <mergeCell ref="Q4:W4"/>
    <mergeCell ref="X4:A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M16" sqref="M16"/>
    </sheetView>
  </sheetViews>
  <sheetFormatPr defaultColWidth="9.140625" defaultRowHeight="15"/>
  <cols>
    <col min="1" max="2" width="15.140625" style="220" bestFit="1" customWidth="1"/>
    <col min="3" max="4" width="12.421875" style="0" bestFit="1" customWidth="1"/>
  </cols>
  <sheetData>
    <row r="1" ht="14.25">
      <c r="A1" s="220" t="e">
        <f>SUM(ตาราง1เดิม!#REF!)</f>
        <v>#REF!</v>
      </c>
    </row>
    <row r="3" spans="1:3" ht="14.25">
      <c r="A3" s="220">
        <v>14971600</v>
      </c>
      <c r="C3" s="220">
        <v>14971600</v>
      </c>
    </row>
    <row r="4" spans="1:3" ht="14.25">
      <c r="A4" s="220">
        <v>5380000</v>
      </c>
      <c r="C4" s="220">
        <v>5380000</v>
      </c>
    </row>
    <row r="5" spans="1:3" ht="14.25">
      <c r="A5" s="220">
        <v>17055000</v>
      </c>
      <c r="C5" s="220">
        <v>17055000</v>
      </c>
    </row>
    <row r="6" spans="1:3" ht="14.25">
      <c r="A6" s="220">
        <v>11598000</v>
      </c>
      <c r="C6" s="220">
        <v>11598000</v>
      </c>
    </row>
    <row r="7" spans="1:3" ht="14.25">
      <c r="A7" s="220">
        <v>29018800</v>
      </c>
      <c r="B7" s="220">
        <f>SUM(A7:A8)</f>
        <v>70178800</v>
      </c>
      <c r="C7" s="220">
        <v>70178800</v>
      </c>
    </row>
    <row r="8" ht="14.25">
      <c r="A8" s="220">
        <v>41160000</v>
      </c>
    </row>
    <row r="9" spans="1:3" ht="14.25">
      <c r="A9" s="220">
        <v>20545400</v>
      </c>
      <c r="C9" s="220">
        <v>20545400</v>
      </c>
    </row>
    <row r="10" spans="1:3" ht="14.25">
      <c r="A10" s="220">
        <v>9600000</v>
      </c>
      <c r="C10" s="220">
        <v>9600000</v>
      </c>
    </row>
    <row r="11" spans="1:3" ht="14.25">
      <c r="A11" s="220">
        <v>1490000</v>
      </c>
      <c r="C11" s="220">
        <v>1490000</v>
      </c>
    </row>
    <row r="12" spans="1:3" ht="14.25">
      <c r="A12" s="220">
        <v>32270000</v>
      </c>
      <c r="C12" s="220">
        <v>32270000</v>
      </c>
    </row>
    <row r="13" spans="1:3" ht="14.25">
      <c r="A13" s="220">
        <v>24057600</v>
      </c>
      <c r="C13" s="220">
        <v>24057600</v>
      </c>
    </row>
    <row r="14" spans="1:3" ht="14.25">
      <c r="A14" s="220">
        <v>22033300</v>
      </c>
      <c r="C14" s="220">
        <v>22033300</v>
      </c>
    </row>
    <row r="15" spans="1:3" ht="14.25">
      <c r="A15" s="220">
        <v>119000</v>
      </c>
      <c r="C15" s="220">
        <v>119000</v>
      </c>
    </row>
    <row r="16" spans="1:3" ht="14.25">
      <c r="A16" s="220">
        <v>150000</v>
      </c>
      <c r="C16" s="220">
        <v>150000</v>
      </c>
    </row>
    <row r="17" spans="1:3" ht="14.25">
      <c r="A17" s="220">
        <v>32634000</v>
      </c>
      <c r="C17" s="220">
        <v>32634000</v>
      </c>
    </row>
    <row r="18" spans="1:3" ht="14.25">
      <c r="A18" s="220">
        <v>12000000</v>
      </c>
      <c r="C18" s="220">
        <v>12000000</v>
      </c>
    </row>
    <row r="19" spans="1:3" ht="14.25">
      <c r="A19" s="220">
        <v>10444500</v>
      </c>
      <c r="C19" s="220">
        <v>10444500</v>
      </c>
    </row>
    <row r="20" spans="1:3" ht="14.25">
      <c r="A20" s="220">
        <v>101357700</v>
      </c>
      <c r="C20" s="220">
        <v>101357700</v>
      </c>
    </row>
    <row r="21" ht="14.25">
      <c r="A21" s="220">
        <v>0</v>
      </c>
    </row>
    <row r="22" spans="1:3" ht="14.25">
      <c r="A22" s="220">
        <v>3256800</v>
      </c>
      <c r="C22" s="220">
        <v>3256800</v>
      </c>
    </row>
    <row r="23" spans="1:4" ht="14.25">
      <c r="A23" s="220">
        <f>SUM(A3:A22)</f>
        <v>389141700</v>
      </c>
      <c r="B23" s="220">
        <v>389141700</v>
      </c>
      <c r="C23" s="221">
        <f>SUM(C3:C22)</f>
        <v>389141700</v>
      </c>
      <c r="D23" s="220">
        <v>389141600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2" sqref="A2:IV3"/>
    </sheetView>
  </sheetViews>
  <sheetFormatPr defaultColWidth="9.140625" defaultRowHeight="15"/>
  <cols>
    <col min="1" max="1" width="4.8515625" style="15" customWidth="1"/>
    <col min="2" max="2" width="26.421875" style="39" customWidth="1"/>
    <col min="3" max="3" width="19.421875" style="242" customWidth="1"/>
    <col min="4" max="5" width="15.421875" style="243" customWidth="1"/>
    <col min="6" max="6" width="14.57421875" style="243" customWidth="1"/>
    <col min="7" max="7" width="20.7109375" style="312" customWidth="1"/>
    <col min="8" max="8" width="15.421875" style="244" hidden="1" customWidth="1"/>
    <col min="9" max="9" width="13.7109375" style="244" hidden="1" customWidth="1"/>
    <col min="10" max="10" width="14.00390625" style="244" hidden="1" customWidth="1"/>
    <col min="11" max="11" width="12.57421875" style="245" hidden="1" customWidth="1"/>
    <col min="12" max="12" width="14.140625" style="244" hidden="1" customWidth="1"/>
    <col min="13" max="13" width="15.421875" style="244" hidden="1" customWidth="1"/>
    <col min="14" max="14" width="14.8515625" style="244" hidden="1" customWidth="1"/>
    <col min="15" max="15" width="12.57421875" style="245" hidden="1" customWidth="1"/>
    <col min="16" max="17" width="15.421875" style="244" hidden="1" customWidth="1"/>
    <col min="18" max="18" width="14.8515625" style="244" hidden="1" customWidth="1"/>
    <col min="19" max="19" width="12.57421875" style="245" hidden="1" customWidth="1"/>
    <col min="20" max="20" width="11.8515625" style="1" hidden="1" customWidth="1"/>
    <col min="21" max="21" width="41.00390625" style="246" customWidth="1"/>
    <col min="22" max="16384" width="9.00390625" style="246" customWidth="1"/>
  </cols>
  <sheetData>
    <row r="1" spans="5:19" ht="43.5">
      <c r="E1" s="506" t="s">
        <v>213</v>
      </c>
      <c r="F1" s="506"/>
      <c r="G1" s="506"/>
      <c r="S1" s="245" t="s">
        <v>141</v>
      </c>
    </row>
    <row r="2" spans="1:20" s="251" customFormat="1" ht="19.5" customHeight="1">
      <c r="A2" s="7" t="s">
        <v>229</v>
      </c>
      <c r="B2" s="7"/>
      <c r="C2" s="247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9"/>
      <c r="R2" s="249"/>
      <c r="S2" s="248"/>
      <c r="T2" s="250"/>
    </row>
    <row r="3" spans="1:20" s="251" customFormat="1" ht="19.5" customHeight="1">
      <c r="A3" s="247" t="s">
        <v>230</v>
      </c>
      <c r="B3" s="247"/>
      <c r="C3" s="247"/>
      <c r="D3" s="313"/>
      <c r="E3" s="313"/>
      <c r="F3" s="313"/>
      <c r="G3" s="313"/>
      <c r="H3" s="248"/>
      <c r="I3" s="248"/>
      <c r="J3" s="248"/>
      <c r="K3" s="248"/>
      <c r="L3" s="248"/>
      <c r="M3" s="248"/>
      <c r="N3" s="248"/>
      <c r="O3" s="248"/>
      <c r="P3" s="249"/>
      <c r="Q3" s="249"/>
      <c r="R3" s="249"/>
      <c r="S3" s="248"/>
      <c r="T3" s="250"/>
    </row>
    <row r="4" spans="1:20" s="253" customFormat="1" ht="19.5" customHeight="1">
      <c r="A4" s="503" t="s">
        <v>2</v>
      </c>
      <c r="B4" s="503" t="s">
        <v>3</v>
      </c>
      <c r="C4" s="252"/>
      <c r="D4" s="507" t="s">
        <v>106</v>
      </c>
      <c r="E4" s="507"/>
      <c r="F4" s="507"/>
      <c r="G4" s="507"/>
      <c r="H4" s="503" t="s">
        <v>107</v>
      </c>
      <c r="I4" s="503"/>
      <c r="J4" s="503"/>
      <c r="K4" s="503"/>
      <c r="L4" s="503" t="s">
        <v>147</v>
      </c>
      <c r="M4" s="503"/>
      <c r="N4" s="503"/>
      <c r="O4" s="503"/>
      <c r="P4" s="503" t="s">
        <v>8</v>
      </c>
      <c r="Q4" s="503"/>
      <c r="R4" s="503"/>
      <c r="S4" s="503"/>
      <c r="T4" s="504" t="s">
        <v>214</v>
      </c>
    </row>
    <row r="5" spans="1:20" s="256" customFormat="1" ht="175.5">
      <c r="A5" s="503"/>
      <c r="B5" s="503"/>
      <c r="C5" s="254" t="s">
        <v>215</v>
      </c>
      <c r="D5" s="255" t="s">
        <v>216</v>
      </c>
      <c r="E5" s="255" t="s">
        <v>217</v>
      </c>
      <c r="F5" s="255" t="s">
        <v>218</v>
      </c>
      <c r="G5" s="255" t="s">
        <v>219</v>
      </c>
      <c r="H5" s="252" t="s">
        <v>216</v>
      </c>
      <c r="I5" s="252" t="s">
        <v>220</v>
      </c>
      <c r="J5" s="252" t="s">
        <v>221</v>
      </c>
      <c r="K5" s="255" t="s">
        <v>219</v>
      </c>
      <c r="L5" s="252" t="s">
        <v>222</v>
      </c>
      <c r="M5" s="252" t="s">
        <v>217</v>
      </c>
      <c r="N5" s="252" t="s">
        <v>223</v>
      </c>
      <c r="O5" s="255" t="s">
        <v>219</v>
      </c>
      <c r="P5" s="252" t="s">
        <v>224</v>
      </c>
      <c r="Q5" s="252" t="s">
        <v>217</v>
      </c>
      <c r="R5" s="252" t="s">
        <v>223</v>
      </c>
      <c r="S5" s="255" t="s">
        <v>219</v>
      </c>
      <c r="T5" s="505"/>
    </row>
    <row r="6" spans="1:20" s="263" customFormat="1" ht="43.5">
      <c r="A6" s="257">
        <v>1</v>
      </c>
      <c r="B6" s="258" t="s">
        <v>74</v>
      </c>
      <c r="C6" s="259" t="s">
        <v>75</v>
      </c>
      <c r="D6" s="260">
        <v>-149000</v>
      </c>
      <c r="E6" s="260">
        <v>-79200</v>
      </c>
      <c r="F6" s="261">
        <v>-14610.5</v>
      </c>
      <c r="G6" s="260">
        <f>SUM(D6:F6)</f>
        <v>-242810.5</v>
      </c>
      <c r="H6" s="260">
        <v>-141600</v>
      </c>
      <c r="I6" s="260">
        <v>-158400</v>
      </c>
      <c r="J6" s="260">
        <v>-29074.89</v>
      </c>
      <c r="K6" s="260">
        <f>SUM(H6:J6)</f>
        <v>-329074.89</v>
      </c>
      <c r="L6" s="260">
        <v>-134600</v>
      </c>
      <c r="M6" s="260">
        <v>-237600</v>
      </c>
      <c r="N6" s="260">
        <v>-28784.14</v>
      </c>
      <c r="O6" s="260">
        <f>SUM(L6:N6)</f>
        <v>-400984.14</v>
      </c>
      <c r="P6" s="260">
        <v>-124800</v>
      </c>
      <c r="Q6" s="260">
        <v>-316800</v>
      </c>
      <c r="R6" s="260">
        <v>-28496.3</v>
      </c>
      <c r="S6" s="260">
        <f aca="true" t="shared" si="0" ref="S6:S15">SUM(P6:R6)</f>
        <v>-470096.3</v>
      </c>
      <c r="T6" s="262">
        <f>+G6+K6+O6+S6</f>
        <v>-1442965.83</v>
      </c>
    </row>
    <row r="7" spans="1:20" s="270" customFormat="1" ht="43.5">
      <c r="A7" s="264"/>
      <c r="B7" s="265"/>
      <c r="C7" s="259" t="s">
        <v>76</v>
      </c>
      <c r="D7" s="266">
        <v>-149000</v>
      </c>
      <c r="E7" s="266">
        <v>-79200</v>
      </c>
      <c r="F7" s="267">
        <v>-14610</v>
      </c>
      <c r="G7" s="260">
        <f aca="true" t="shared" si="1" ref="G7:G42">SUM(D7:F7)</f>
        <v>-242810</v>
      </c>
      <c r="H7" s="266">
        <v>-141600</v>
      </c>
      <c r="I7" s="266">
        <v>-158400</v>
      </c>
      <c r="J7" s="268">
        <v>-29075</v>
      </c>
      <c r="K7" s="260">
        <f aca="true" t="shared" si="2" ref="K7:K37">SUM(H7:J7)</f>
        <v>-329075</v>
      </c>
      <c r="L7" s="266">
        <v>-134600</v>
      </c>
      <c r="M7" s="266">
        <v>-237600</v>
      </c>
      <c r="N7" s="268">
        <v>-28784</v>
      </c>
      <c r="O7" s="260">
        <f aca="true" t="shared" si="3" ref="O7:O37">SUM(L7:N7)</f>
        <v>-400984</v>
      </c>
      <c r="P7" s="266">
        <v>-124800</v>
      </c>
      <c r="Q7" s="266">
        <v>-316800</v>
      </c>
      <c r="R7" s="268">
        <v>-37496</v>
      </c>
      <c r="S7" s="260">
        <f t="shared" si="0"/>
        <v>-479096</v>
      </c>
      <c r="T7" s="269">
        <f aca="true" t="shared" si="4" ref="T7:T37">+G7+K7+O7+S7</f>
        <v>-1451965</v>
      </c>
    </row>
    <row r="8" spans="1:21" s="278" customFormat="1" ht="48.75" customHeight="1">
      <c r="A8" s="271"/>
      <c r="B8" s="272"/>
      <c r="C8" s="273" t="s">
        <v>90</v>
      </c>
      <c r="D8" s="274">
        <v>6936100.1</v>
      </c>
      <c r="E8" s="274">
        <v>29610757.04</v>
      </c>
      <c r="F8" s="275">
        <v>2292955.38</v>
      </c>
      <c r="G8" s="276">
        <f t="shared" si="1"/>
        <v>38839812.52</v>
      </c>
      <c r="H8" s="266"/>
      <c r="I8" s="266"/>
      <c r="J8" s="268"/>
      <c r="K8" s="260"/>
      <c r="L8" s="266"/>
      <c r="M8" s="266"/>
      <c r="N8" s="268"/>
      <c r="O8" s="260"/>
      <c r="P8" s="266"/>
      <c r="Q8" s="266"/>
      <c r="R8" s="268"/>
      <c r="S8" s="260"/>
      <c r="T8" s="269"/>
      <c r="U8" s="277"/>
    </row>
    <row r="9" spans="1:20" s="263" customFormat="1" ht="43.5">
      <c r="A9" s="257">
        <v>2</v>
      </c>
      <c r="B9" s="258" t="s">
        <v>79</v>
      </c>
      <c r="C9" s="259" t="s">
        <v>75</v>
      </c>
      <c r="D9" s="260">
        <v>-50000</v>
      </c>
      <c r="E9" s="260">
        <v>-200000</v>
      </c>
      <c r="F9" s="261">
        <v>647768.25</v>
      </c>
      <c r="G9" s="260">
        <f t="shared" si="1"/>
        <v>397768.25</v>
      </c>
      <c r="H9" s="260">
        <v>-75000</v>
      </c>
      <c r="I9" s="260">
        <v>-240000</v>
      </c>
      <c r="J9" s="260">
        <v>-100000</v>
      </c>
      <c r="K9" s="260">
        <f t="shared" si="2"/>
        <v>-415000</v>
      </c>
      <c r="L9" s="260">
        <v>-100000</v>
      </c>
      <c r="M9" s="260">
        <v>-240000</v>
      </c>
      <c r="N9" s="260">
        <v>-100000</v>
      </c>
      <c r="O9" s="260">
        <f t="shared" si="3"/>
        <v>-440000</v>
      </c>
      <c r="P9" s="260">
        <v>-100000</v>
      </c>
      <c r="Q9" s="260">
        <v>-240000</v>
      </c>
      <c r="R9" s="260">
        <v>-100000</v>
      </c>
      <c r="S9" s="260">
        <f t="shared" si="0"/>
        <v>-440000</v>
      </c>
      <c r="T9" s="262">
        <f t="shared" si="4"/>
        <v>-897231.75</v>
      </c>
    </row>
    <row r="10" spans="1:20" s="270" customFormat="1" ht="43.5">
      <c r="A10" s="264"/>
      <c r="B10" s="265"/>
      <c r="C10" s="259" t="s">
        <v>76</v>
      </c>
      <c r="D10" s="266">
        <v>-50000</v>
      </c>
      <c r="E10" s="266">
        <v>-1223280</v>
      </c>
      <c r="F10" s="279">
        <v>-647768</v>
      </c>
      <c r="G10" s="260">
        <f t="shared" si="1"/>
        <v>-1921048</v>
      </c>
      <c r="H10" s="280">
        <v>-75000</v>
      </c>
      <c r="I10" s="266">
        <v>-400000</v>
      </c>
      <c r="J10" s="266">
        <v>-100000</v>
      </c>
      <c r="K10" s="260">
        <f t="shared" si="2"/>
        <v>-575000</v>
      </c>
      <c r="L10" s="266">
        <v>-100000</v>
      </c>
      <c r="M10" s="266">
        <v>-240000</v>
      </c>
      <c r="N10" s="266">
        <v>-100000</v>
      </c>
      <c r="O10" s="260">
        <f t="shared" si="3"/>
        <v>-440000</v>
      </c>
      <c r="P10" s="266">
        <v>-100000</v>
      </c>
      <c r="Q10" s="266">
        <v>-240000</v>
      </c>
      <c r="R10" s="266">
        <v>-100000</v>
      </c>
      <c r="S10" s="260">
        <f t="shared" si="0"/>
        <v>-440000</v>
      </c>
      <c r="T10" s="269">
        <f t="shared" si="4"/>
        <v>-3376048</v>
      </c>
    </row>
    <row r="11" spans="1:20" s="278" customFormat="1" ht="65.25">
      <c r="A11" s="271"/>
      <c r="B11" s="272"/>
      <c r="C11" s="273" t="s">
        <v>90</v>
      </c>
      <c r="D11" s="274">
        <v>7121090</v>
      </c>
      <c r="E11" s="274">
        <v>12122388</v>
      </c>
      <c r="F11" s="275">
        <v>1557390.21</v>
      </c>
      <c r="G11" s="276">
        <f t="shared" si="1"/>
        <v>20800868.21</v>
      </c>
      <c r="H11" s="266"/>
      <c r="I11" s="266"/>
      <c r="J11" s="268"/>
      <c r="K11" s="260"/>
      <c r="L11" s="266"/>
      <c r="M11" s="266"/>
      <c r="N11" s="268"/>
      <c r="O11" s="260"/>
      <c r="P11" s="266"/>
      <c r="Q11" s="266"/>
      <c r="R11" s="268"/>
      <c r="S11" s="260"/>
      <c r="T11" s="269"/>
    </row>
    <row r="12" spans="1:20" s="263" customFormat="1" ht="43.5">
      <c r="A12" s="257">
        <v>3</v>
      </c>
      <c r="B12" s="258" t="s">
        <v>80</v>
      </c>
      <c r="C12" s="259" t="s">
        <v>75</v>
      </c>
      <c r="D12" s="260">
        <v>-50000</v>
      </c>
      <c r="E12" s="260">
        <v>0</v>
      </c>
      <c r="F12" s="260">
        <v>58436.81</v>
      </c>
      <c r="G12" s="260">
        <f t="shared" si="1"/>
        <v>8436.809999999998</v>
      </c>
      <c r="H12" s="260">
        <v>-50000</v>
      </c>
      <c r="I12" s="260">
        <v>0</v>
      </c>
      <c r="J12" s="260">
        <v>-114954.16</v>
      </c>
      <c r="K12" s="260">
        <f t="shared" si="2"/>
        <v>-164954.16</v>
      </c>
      <c r="L12" s="260">
        <v>-50000</v>
      </c>
      <c r="M12" s="260">
        <v>0</v>
      </c>
      <c r="N12" s="260">
        <v>-27835.51</v>
      </c>
      <c r="O12" s="260">
        <f t="shared" si="3"/>
        <v>-77835.51</v>
      </c>
      <c r="P12" s="260">
        <v>-50000</v>
      </c>
      <c r="Q12" s="260">
        <v>0</v>
      </c>
      <c r="R12" s="260">
        <v>-27557.14</v>
      </c>
      <c r="S12" s="260">
        <f t="shared" si="0"/>
        <v>-77557.14</v>
      </c>
      <c r="T12" s="262">
        <f t="shared" si="4"/>
        <v>-311910</v>
      </c>
    </row>
    <row r="13" spans="1:20" s="270" customFormat="1" ht="43.5">
      <c r="A13" s="264"/>
      <c r="B13" s="281"/>
      <c r="C13" s="259" t="s">
        <v>76</v>
      </c>
      <c r="D13" s="266">
        <v>0</v>
      </c>
      <c r="E13" s="266">
        <v>0</v>
      </c>
      <c r="F13" s="266">
        <v>-3000</v>
      </c>
      <c r="G13" s="260">
        <f t="shared" si="1"/>
        <v>-3000</v>
      </c>
      <c r="H13" s="266">
        <v>-150000</v>
      </c>
      <c r="I13" s="266">
        <v>0</v>
      </c>
      <c r="J13" s="266">
        <v>-324000</v>
      </c>
      <c r="K13" s="260">
        <f t="shared" si="2"/>
        <v>-474000</v>
      </c>
      <c r="L13" s="266">
        <v>-150000</v>
      </c>
      <c r="M13" s="266">
        <v>0</v>
      </c>
      <c r="N13" s="266">
        <v>-886000</v>
      </c>
      <c r="O13" s="260">
        <f t="shared" si="3"/>
        <v>-1036000</v>
      </c>
      <c r="P13" s="266">
        <v>-150000</v>
      </c>
      <c r="Q13" s="266">
        <v>0</v>
      </c>
      <c r="R13" s="266">
        <v>-1136000</v>
      </c>
      <c r="S13" s="260">
        <f t="shared" si="0"/>
        <v>-1286000</v>
      </c>
      <c r="T13" s="269">
        <f t="shared" si="4"/>
        <v>-2799000</v>
      </c>
    </row>
    <row r="14" spans="1:20" s="278" customFormat="1" ht="65.25">
      <c r="A14" s="271"/>
      <c r="B14" s="272"/>
      <c r="C14" s="273" t="s">
        <v>90</v>
      </c>
      <c r="D14" s="274">
        <v>709693.0999999978</v>
      </c>
      <c r="E14" s="274">
        <v>862951.5300000003</v>
      </c>
      <c r="F14" s="275">
        <v>21570.87999999989</v>
      </c>
      <c r="G14" s="276">
        <f t="shared" si="1"/>
        <v>1594215.509999998</v>
      </c>
      <c r="H14" s="266"/>
      <c r="I14" s="266"/>
      <c r="J14" s="268"/>
      <c r="K14" s="260"/>
      <c r="L14" s="266"/>
      <c r="M14" s="266"/>
      <c r="N14" s="268"/>
      <c r="O14" s="260"/>
      <c r="P14" s="266"/>
      <c r="Q14" s="266"/>
      <c r="R14" s="268"/>
      <c r="S14" s="260"/>
      <c r="T14" s="269"/>
    </row>
    <row r="15" spans="1:20" s="263" customFormat="1" ht="43.5">
      <c r="A15" s="257">
        <v>4</v>
      </c>
      <c r="B15" s="258" t="s">
        <v>81</v>
      </c>
      <c r="C15" s="259" t="s">
        <v>75</v>
      </c>
      <c r="D15" s="260">
        <v>0</v>
      </c>
      <c r="E15" s="260">
        <v>-80000</v>
      </c>
      <c r="F15" s="260">
        <v>45333.01</v>
      </c>
      <c r="G15" s="260">
        <f t="shared" si="1"/>
        <v>-34666.99</v>
      </c>
      <c r="H15" s="260">
        <v>-12000</v>
      </c>
      <c r="I15" s="260">
        <v>-1099920</v>
      </c>
      <c r="J15" s="260">
        <v>-21888.26</v>
      </c>
      <c r="K15" s="260">
        <f t="shared" si="2"/>
        <v>-1133808.26</v>
      </c>
      <c r="L15" s="260">
        <v>-12000</v>
      </c>
      <c r="M15" s="260">
        <v>0</v>
      </c>
      <c r="N15" s="260">
        <v>-20793</v>
      </c>
      <c r="O15" s="260">
        <f t="shared" si="3"/>
        <v>-32793</v>
      </c>
      <c r="P15" s="260">
        <v>-12000</v>
      </c>
      <c r="Q15" s="260">
        <v>0</v>
      </c>
      <c r="R15" s="260">
        <v>-19754</v>
      </c>
      <c r="S15" s="260">
        <f t="shared" si="0"/>
        <v>-31754</v>
      </c>
      <c r="T15" s="262">
        <f t="shared" si="4"/>
        <v>-1233022.25</v>
      </c>
    </row>
    <row r="16" spans="1:20" s="270" customFormat="1" ht="43.5">
      <c r="A16" s="264"/>
      <c r="B16" s="281"/>
      <c r="C16" s="259" t="s">
        <v>76</v>
      </c>
      <c r="D16" s="266">
        <v>-26116</v>
      </c>
      <c r="E16" s="266">
        <v>-214720</v>
      </c>
      <c r="F16" s="266">
        <v>0</v>
      </c>
      <c r="G16" s="260">
        <f t="shared" si="1"/>
        <v>-240836</v>
      </c>
      <c r="H16" s="266">
        <v>-27421</v>
      </c>
      <c r="I16" s="266">
        <v>-1544640</v>
      </c>
      <c r="J16" s="266">
        <v>-21889</v>
      </c>
      <c r="K16" s="260">
        <f t="shared" si="2"/>
        <v>-1593950</v>
      </c>
      <c r="L16" s="266">
        <v>-28792</v>
      </c>
      <c r="M16" s="266">
        <v>-1544640</v>
      </c>
      <c r="N16" s="266">
        <v>-20793</v>
      </c>
      <c r="O16" s="260">
        <f t="shared" si="3"/>
        <v>-1594225</v>
      </c>
      <c r="P16" s="266">
        <v>-30231</v>
      </c>
      <c r="Q16" s="266">
        <v>-1544640</v>
      </c>
      <c r="R16" s="266">
        <v>-19754</v>
      </c>
      <c r="S16" s="260">
        <f aca="true" t="shared" si="5" ref="S16:S37">SUM(P16:R16)</f>
        <v>-1594625</v>
      </c>
      <c r="T16" s="269">
        <f t="shared" si="4"/>
        <v>-5023636</v>
      </c>
    </row>
    <row r="17" spans="1:20" s="278" customFormat="1" ht="65.25">
      <c r="A17" s="271"/>
      <c r="B17" s="272"/>
      <c r="C17" s="273" t="s">
        <v>90</v>
      </c>
      <c r="D17" s="274">
        <v>-730939</v>
      </c>
      <c r="E17" s="274">
        <v>-240836</v>
      </c>
      <c r="F17" s="275">
        <v>347581</v>
      </c>
      <c r="G17" s="276">
        <f t="shared" si="1"/>
        <v>-624194</v>
      </c>
      <c r="H17" s="266"/>
      <c r="I17" s="266"/>
      <c r="J17" s="268"/>
      <c r="K17" s="260"/>
      <c r="L17" s="266"/>
      <c r="M17" s="266"/>
      <c r="N17" s="268"/>
      <c r="O17" s="260"/>
      <c r="P17" s="266"/>
      <c r="Q17" s="266"/>
      <c r="R17" s="268"/>
      <c r="S17" s="260"/>
      <c r="T17" s="269"/>
    </row>
    <row r="18" spans="1:20" s="263" customFormat="1" ht="43.5">
      <c r="A18" s="282">
        <v>5</v>
      </c>
      <c r="B18" s="258" t="s">
        <v>82</v>
      </c>
      <c r="C18" s="283" t="s">
        <v>75</v>
      </c>
      <c r="D18" s="284">
        <v>-150000</v>
      </c>
      <c r="E18" s="260">
        <v>1632296.25</v>
      </c>
      <c r="F18" s="261">
        <v>178827.83</v>
      </c>
      <c r="G18" s="260">
        <f t="shared" si="1"/>
        <v>1661124.08</v>
      </c>
      <c r="H18" s="260">
        <v>-420000</v>
      </c>
      <c r="I18" s="260">
        <v>-150000</v>
      </c>
      <c r="J18" s="260">
        <v>-257773.9</v>
      </c>
      <c r="K18" s="260">
        <f t="shared" si="2"/>
        <v>-827773.9</v>
      </c>
      <c r="L18" s="260">
        <v>-400000</v>
      </c>
      <c r="M18" s="260">
        <v>-250000</v>
      </c>
      <c r="N18" s="260">
        <v>-30369.81</v>
      </c>
      <c r="O18" s="260">
        <f t="shared" si="3"/>
        <v>-680369.81</v>
      </c>
      <c r="P18" s="260">
        <v>-400000</v>
      </c>
      <c r="Q18" s="260">
        <v>-250000</v>
      </c>
      <c r="R18" s="260">
        <v>-29762.42</v>
      </c>
      <c r="S18" s="260">
        <f t="shared" si="5"/>
        <v>-679762.42</v>
      </c>
      <c r="T18" s="262">
        <f t="shared" si="4"/>
        <v>-526782.05</v>
      </c>
    </row>
    <row r="19" spans="1:20" s="270" customFormat="1" ht="43.5">
      <c r="A19" s="264"/>
      <c r="B19" s="281"/>
      <c r="C19" s="259" t="s">
        <v>76</v>
      </c>
      <c r="D19" s="266">
        <v>-150000</v>
      </c>
      <c r="E19" s="266">
        <v>0</v>
      </c>
      <c r="F19" s="266">
        <v>0</v>
      </c>
      <c r="G19" s="260">
        <f t="shared" si="1"/>
        <v>-150000</v>
      </c>
      <c r="H19" s="266">
        <v>-420000</v>
      </c>
      <c r="I19" s="266">
        <v>-150000</v>
      </c>
      <c r="J19" s="266">
        <v>-257773.9</v>
      </c>
      <c r="K19" s="260">
        <f t="shared" si="2"/>
        <v>-827773.9</v>
      </c>
      <c r="L19" s="266">
        <v>-400000</v>
      </c>
      <c r="M19" s="266">
        <v>-250000</v>
      </c>
      <c r="N19" s="266">
        <v>-30369.81</v>
      </c>
      <c r="O19" s="260">
        <f t="shared" si="3"/>
        <v>-680369.81</v>
      </c>
      <c r="P19" s="266">
        <v>-400000</v>
      </c>
      <c r="Q19" s="266">
        <v>-250000</v>
      </c>
      <c r="R19" s="266">
        <v>-29762.42</v>
      </c>
      <c r="S19" s="260">
        <f t="shared" si="5"/>
        <v>-679762.42</v>
      </c>
      <c r="T19" s="269">
        <f t="shared" si="4"/>
        <v>-2337906.13</v>
      </c>
    </row>
    <row r="20" spans="1:20" s="278" customFormat="1" ht="65.25">
      <c r="A20" s="271"/>
      <c r="B20" s="272"/>
      <c r="C20" s="273" t="s">
        <v>90</v>
      </c>
      <c r="D20" s="274">
        <v>-4226294.19</v>
      </c>
      <c r="E20" s="274">
        <v>-1126227.71</v>
      </c>
      <c r="F20" s="275">
        <v>-277527</v>
      </c>
      <c r="G20" s="276">
        <f t="shared" si="1"/>
        <v>-5630048.9</v>
      </c>
      <c r="H20" s="266"/>
      <c r="I20" s="266"/>
      <c r="J20" s="268"/>
      <c r="K20" s="260"/>
      <c r="L20" s="266"/>
      <c r="M20" s="266"/>
      <c r="N20" s="268"/>
      <c r="O20" s="260"/>
      <c r="P20" s="266"/>
      <c r="Q20" s="266"/>
      <c r="R20" s="268"/>
      <c r="S20" s="260"/>
      <c r="T20" s="269"/>
    </row>
    <row r="21" spans="1:20" s="263" customFormat="1" ht="23.25" customHeight="1">
      <c r="A21" s="257">
        <v>6</v>
      </c>
      <c r="B21" s="285" t="s">
        <v>83</v>
      </c>
      <c r="C21" s="259" t="s">
        <v>75</v>
      </c>
      <c r="D21" s="260">
        <v>-1449684</v>
      </c>
      <c r="E21" s="260">
        <v>571034</v>
      </c>
      <c r="F21" s="261">
        <v>550553.29</v>
      </c>
      <c r="G21" s="260">
        <f t="shared" si="1"/>
        <v>-328096.70999999996</v>
      </c>
      <c r="H21" s="260">
        <v>-1377200</v>
      </c>
      <c r="I21" s="260">
        <v>1370139</v>
      </c>
      <c r="J21" s="260">
        <v>-932913.67</v>
      </c>
      <c r="K21" s="260">
        <f t="shared" si="2"/>
        <v>-939974.67</v>
      </c>
      <c r="L21" s="260">
        <v>-1308341</v>
      </c>
      <c r="M21" s="260">
        <v>1424945</v>
      </c>
      <c r="N21" s="260">
        <v>-64273.59</v>
      </c>
      <c r="O21" s="260">
        <f t="shared" si="3"/>
        <v>52330.41</v>
      </c>
      <c r="P21" s="260">
        <v>-1242923</v>
      </c>
      <c r="Q21" s="260">
        <v>-1518058</v>
      </c>
      <c r="R21" s="260">
        <v>-62988.12</v>
      </c>
      <c r="S21" s="260">
        <f t="shared" si="5"/>
        <v>-2823969.12</v>
      </c>
      <c r="T21" s="262">
        <f t="shared" si="4"/>
        <v>-4039710.09</v>
      </c>
    </row>
    <row r="22" spans="1:20" s="270" customFormat="1" ht="43.5">
      <c r="A22" s="264"/>
      <c r="B22" s="281"/>
      <c r="C22" s="259" t="s">
        <v>76</v>
      </c>
      <c r="D22" s="266">
        <v>0</v>
      </c>
      <c r="E22" s="266">
        <v>0</v>
      </c>
      <c r="F22" s="286">
        <v>-500000</v>
      </c>
      <c r="G22" s="260">
        <f t="shared" si="1"/>
        <v>-500000</v>
      </c>
      <c r="H22" s="266">
        <v>0</v>
      </c>
      <c r="I22" s="266">
        <v>0</v>
      </c>
      <c r="J22" s="266">
        <v>-576000</v>
      </c>
      <c r="K22" s="260">
        <f t="shared" si="2"/>
        <v>-576000</v>
      </c>
      <c r="L22" s="266">
        <v>0</v>
      </c>
      <c r="M22" s="266">
        <v>0</v>
      </c>
      <c r="N22" s="266">
        <v>-768000</v>
      </c>
      <c r="O22" s="260">
        <f t="shared" si="3"/>
        <v>-768000</v>
      </c>
      <c r="P22" s="266">
        <v>0</v>
      </c>
      <c r="Q22" s="266">
        <v>0</v>
      </c>
      <c r="R22" s="266">
        <v>-960000</v>
      </c>
      <c r="S22" s="260">
        <f t="shared" si="5"/>
        <v>-960000</v>
      </c>
      <c r="T22" s="269">
        <f t="shared" si="4"/>
        <v>-2804000</v>
      </c>
    </row>
    <row r="23" spans="1:21" s="278" customFormat="1" ht="65.25">
      <c r="A23" s="271"/>
      <c r="B23" s="272"/>
      <c r="C23" s="273" t="s">
        <v>90</v>
      </c>
      <c r="D23" s="274">
        <v>21011569</v>
      </c>
      <c r="E23" s="274">
        <v>24919968</v>
      </c>
      <c r="F23" s="275">
        <v>3186516</v>
      </c>
      <c r="G23" s="276">
        <f t="shared" si="1"/>
        <v>49118053</v>
      </c>
      <c r="H23" s="266"/>
      <c r="I23" s="266"/>
      <c r="J23" s="268"/>
      <c r="K23" s="260"/>
      <c r="L23" s="266"/>
      <c r="M23" s="266"/>
      <c r="N23" s="268"/>
      <c r="O23" s="260"/>
      <c r="P23" s="266"/>
      <c r="Q23" s="266"/>
      <c r="R23" s="268"/>
      <c r="S23" s="260"/>
      <c r="T23" s="269"/>
      <c r="U23" s="277" t="s">
        <v>225</v>
      </c>
    </row>
    <row r="24" spans="1:20" s="263" customFormat="1" ht="43.5">
      <c r="A24" s="257">
        <v>7</v>
      </c>
      <c r="B24" s="258" t="s">
        <v>84</v>
      </c>
      <c r="C24" s="259" t="s">
        <v>75</v>
      </c>
      <c r="D24" s="260">
        <v>-7042</v>
      </c>
      <c r="E24" s="260">
        <v>2005286</v>
      </c>
      <c r="F24" s="261">
        <v>172237.69</v>
      </c>
      <c r="G24" s="260">
        <f t="shared" si="1"/>
        <v>2170481.69</v>
      </c>
      <c r="H24" s="260">
        <v>-100000</v>
      </c>
      <c r="I24" s="260">
        <v>1500000</v>
      </c>
      <c r="J24" s="260">
        <v>-855233.67</v>
      </c>
      <c r="K24" s="260">
        <f t="shared" si="2"/>
        <v>544766.33</v>
      </c>
      <c r="L24" s="260">
        <v>-100000</v>
      </c>
      <c r="M24" s="260">
        <v>1000000</v>
      </c>
      <c r="N24" s="260">
        <v>0</v>
      </c>
      <c r="O24" s="260">
        <f t="shared" si="3"/>
        <v>900000</v>
      </c>
      <c r="P24" s="260">
        <v>-100000</v>
      </c>
      <c r="Q24" s="260">
        <v>-500000</v>
      </c>
      <c r="R24" s="260">
        <v>0</v>
      </c>
      <c r="S24" s="260">
        <f t="shared" si="5"/>
        <v>-600000</v>
      </c>
      <c r="T24" s="262">
        <f t="shared" si="4"/>
        <v>3015248.02</v>
      </c>
    </row>
    <row r="25" spans="1:20" s="270" customFormat="1" ht="43.5">
      <c r="A25" s="264"/>
      <c r="B25" s="281"/>
      <c r="C25" s="259" t="s">
        <v>76</v>
      </c>
      <c r="D25" s="266">
        <v>-7042</v>
      </c>
      <c r="E25" s="266">
        <v>2005286</v>
      </c>
      <c r="F25" s="286">
        <v>172237.69</v>
      </c>
      <c r="G25" s="260">
        <f t="shared" si="1"/>
        <v>2170481.69</v>
      </c>
      <c r="H25" s="266">
        <v>-100000</v>
      </c>
      <c r="I25" s="266">
        <v>1500000</v>
      </c>
      <c r="J25" s="266">
        <v>-855233.67</v>
      </c>
      <c r="K25" s="260">
        <f t="shared" si="2"/>
        <v>544766.33</v>
      </c>
      <c r="L25" s="266">
        <v>-100000</v>
      </c>
      <c r="M25" s="266">
        <v>1000000</v>
      </c>
      <c r="N25" s="266">
        <v>0</v>
      </c>
      <c r="O25" s="260">
        <f t="shared" si="3"/>
        <v>900000</v>
      </c>
      <c r="P25" s="266">
        <v>-100000</v>
      </c>
      <c r="Q25" s="266">
        <v>-500000</v>
      </c>
      <c r="R25" s="266">
        <v>0</v>
      </c>
      <c r="S25" s="260">
        <f t="shared" si="5"/>
        <v>-600000</v>
      </c>
      <c r="T25" s="269">
        <f t="shared" si="4"/>
        <v>3015248.02</v>
      </c>
    </row>
    <row r="26" spans="1:20" s="278" customFormat="1" ht="65.25">
      <c r="A26" s="271"/>
      <c r="B26" s="272"/>
      <c r="C26" s="273" t="s">
        <v>90</v>
      </c>
      <c r="D26" s="274">
        <v>-1093877</v>
      </c>
      <c r="E26" s="274">
        <v>-1369270.64</v>
      </c>
      <c r="F26" s="275">
        <v>328880.44</v>
      </c>
      <c r="G26" s="276">
        <f t="shared" si="1"/>
        <v>-2134267.1999999997</v>
      </c>
      <c r="H26" s="266"/>
      <c r="I26" s="266"/>
      <c r="J26" s="268"/>
      <c r="K26" s="260"/>
      <c r="L26" s="266"/>
      <c r="M26" s="266"/>
      <c r="N26" s="268"/>
      <c r="O26" s="260"/>
      <c r="P26" s="266"/>
      <c r="Q26" s="266"/>
      <c r="R26" s="268"/>
      <c r="S26" s="260"/>
      <c r="T26" s="269"/>
    </row>
    <row r="27" spans="1:20" s="263" customFormat="1" ht="43.5">
      <c r="A27" s="282">
        <v>8</v>
      </c>
      <c r="B27" s="258" t="s">
        <v>85</v>
      </c>
      <c r="C27" s="259" t="s">
        <v>75</v>
      </c>
      <c r="D27" s="260">
        <v>-683109.43</v>
      </c>
      <c r="E27" s="260">
        <v>-335508.49</v>
      </c>
      <c r="F27" s="261">
        <v>530699.65</v>
      </c>
      <c r="G27" s="260">
        <f t="shared" si="1"/>
        <v>-487918.27</v>
      </c>
      <c r="H27" s="260">
        <v>-648953.96</v>
      </c>
      <c r="I27" s="260">
        <v>1046405.77</v>
      </c>
      <c r="J27" s="260">
        <v>0</v>
      </c>
      <c r="K27" s="260">
        <f t="shared" si="2"/>
        <v>397451.81000000006</v>
      </c>
      <c r="L27" s="260">
        <v>-616506.26</v>
      </c>
      <c r="M27" s="260">
        <v>739333</v>
      </c>
      <c r="N27" s="260">
        <v>0</v>
      </c>
      <c r="O27" s="260">
        <f t="shared" si="3"/>
        <v>122826.73999999999</v>
      </c>
      <c r="P27" s="260">
        <v>-585680.95</v>
      </c>
      <c r="Q27" s="260">
        <v>768906</v>
      </c>
      <c r="R27" s="260">
        <v>0</v>
      </c>
      <c r="S27" s="260">
        <f t="shared" si="5"/>
        <v>183225.05000000005</v>
      </c>
      <c r="T27" s="262">
        <f t="shared" si="4"/>
        <v>215585.33000000007</v>
      </c>
    </row>
    <row r="28" spans="1:20" s="270" customFormat="1" ht="43.5">
      <c r="A28" s="264"/>
      <c r="B28" s="281"/>
      <c r="C28" s="259" t="s">
        <v>76</v>
      </c>
      <c r="D28" s="266">
        <v>-1200000</v>
      </c>
      <c r="E28" s="266">
        <v>-1200000</v>
      </c>
      <c r="F28" s="286">
        <v>-650000</v>
      </c>
      <c r="G28" s="260">
        <f t="shared" si="1"/>
        <v>-3050000</v>
      </c>
      <c r="H28" s="266">
        <v>-1200000</v>
      </c>
      <c r="I28" s="266">
        <v>-1200000</v>
      </c>
      <c r="J28" s="286">
        <v>-650000</v>
      </c>
      <c r="K28" s="260">
        <f t="shared" si="2"/>
        <v>-3050000</v>
      </c>
      <c r="L28" s="266">
        <v>-1200000</v>
      </c>
      <c r="M28" s="266">
        <v>-1200000</v>
      </c>
      <c r="N28" s="286">
        <v>-650000</v>
      </c>
      <c r="O28" s="260">
        <f t="shared" si="3"/>
        <v>-3050000</v>
      </c>
      <c r="P28" s="266">
        <v>-1200000</v>
      </c>
      <c r="Q28" s="266">
        <v>-1200000</v>
      </c>
      <c r="R28" s="286">
        <v>-650000</v>
      </c>
      <c r="S28" s="260">
        <f t="shared" si="5"/>
        <v>-3050000</v>
      </c>
      <c r="T28" s="269">
        <f t="shared" si="4"/>
        <v>-12200000</v>
      </c>
    </row>
    <row r="29" spans="1:20" s="278" customFormat="1" ht="65.25">
      <c r="A29" s="271"/>
      <c r="B29" s="272"/>
      <c r="C29" s="273" t="s">
        <v>90</v>
      </c>
      <c r="D29" s="274">
        <v>7521968.02</v>
      </c>
      <c r="E29" s="274">
        <v>12911858.49</v>
      </c>
      <c r="F29" s="275">
        <v>2431901.11</v>
      </c>
      <c r="G29" s="276">
        <f t="shared" si="1"/>
        <v>22865727.619999997</v>
      </c>
      <c r="H29" s="266"/>
      <c r="I29" s="266"/>
      <c r="J29" s="268"/>
      <c r="K29" s="260"/>
      <c r="L29" s="266"/>
      <c r="M29" s="266"/>
      <c r="N29" s="268"/>
      <c r="O29" s="260"/>
      <c r="P29" s="266"/>
      <c r="Q29" s="266"/>
      <c r="R29" s="268"/>
      <c r="S29" s="260"/>
      <c r="T29" s="269"/>
    </row>
    <row r="30" spans="1:20" s="263" customFormat="1" ht="21.75">
      <c r="A30" s="257">
        <v>9</v>
      </c>
      <c r="B30" s="258" t="s">
        <v>86</v>
      </c>
      <c r="C30" s="259" t="s">
        <v>75</v>
      </c>
      <c r="D30" s="260">
        <v>-400000</v>
      </c>
      <c r="E30" s="260">
        <v>-100000</v>
      </c>
      <c r="F30" s="287">
        <v>-16000</v>
      </c>
      <c r="G30" s="260">
        <f t="shared" si="1"/>
        <v>-516000</v>
      </c>
      <c r="H30" s="260">
        <v>-500000</v>
      </c>
      <c r="I30" s="260">
        <v>-150000</v>
      </c>
      <c r="J30" s="260">
        <v>-16000</v>
      </c>
      <c r="K30" s="260">
        <f t="shared" si="2"/>
        <v>-666000</v>
      </c>
      <c r="L30" s="260">
        <v>-600000</v>
      </c>
      <c r="M30" s="260">
        <v>-200000</v>
      </c>
      <c r="N30" s="260">
        <v>-16000</v>
      </c>
      <c r="O30" s="260">
        <f t="shared" si="3"/>
        <v>-816000</v>
      </c>
      <c r="P30" s="260">
        <v>-700000</v>
      </c>
      <c r="Q30" s="260">
        <v>-250000</v>
      </c>
      <c r="R30" s="260">
        <v>-16000</v>
      </c>
      <c r="S30" s="260">
        <f t="shared" si="5"/>
        <v>-966000</v>
      </c>
      <c r="T30" s="262">
        <f t="shared" si="4"/>
        <v>-2964000</v>
      </c>
    </row>
    <row r="31" spans="1:20" s="270" customFormat="1" ht="21.75">
      <c r="A31" s="264"/>
      <c r="B31" s="281"/>
      <c r="C31" s="259" t="s">
        <v>76</v>
      </c>
      <c r="D31" s="266">
        <v>-340000</v>
      </c>
      <c r="E31" s="266">
        <v>-294000</v>
      </c>
      <c r="F31" s="288">
        <v>-16000</v>
      </c>
      <c r="G31" s="260">
        <f t="shared" si="1"/>
        <v>-650000</v>
      </c>
      <c r="H31" s="266">
        <v>-590000</v>
      </c>
      <c r="I31" s="266">
        <v>-294000</v>
      </c>
      <c r="J31" s="266">
        <v>-16000</v>
      </c>
      <c r="K31" s="260">
        <f t="shared" si="2"/>
        <v>-900000</v>
      </c>
      <c r="L31" s="266">
        <v>-590000</v>
      </c>
      <c r="M31" s="266">
        <v>-426000</v>
      </c>
      <c r="N31" s="266">
        <v>-16000</v>
      </c>
      <c r="O31" s="260">
        <f t="shared" si="3"/>
        <v>-1032000</v>
      </c>
      <c r="P31" s="266">
        <v>-590000</v>
      </c>
      <c r="Q31" s="266">
        <v>-426000</v>
      </c>
      <c r="R31" s="266">
        <v>-16000</v>
      </c>
      <c r="S31" s="260">
        <f t="shared" si="5"/>
        <v>-1032000</v>
      </c>
      <c r="T31" s="269">
        <f t="shared" si="4"/>
        <v>-3614000</v>
      </c>
    </row>
    <row r="32" spans="1:20" s="278" customFormat="1" ht="43.5">
      <c r="A32" s="271"/>
      <c r="B32" s="272"/>
      <c r="C32" s="273" t="s">
        <v>90</v>
      </c>
      <c r="D32" s="274">
        <v>-2315960</v>
      </c>
      <c r="E32" s="274">
        <v>-7425016</v>
      </c>
      <c r="F32" s="275">
        <v>490453.8</v>
      </c>
      <c r="G32" s="276">
        <f t="shared" si="1"/>
        <v>-9250522.2</v>
      </c>
      <c r="H32" s="266"/>
      <c r="I32" s="266"/>
      <c r="J32" s="268"/>
      <c r="K32" s="260"/>
      <c r="L32" s="266"/>
      <c r="M32" s="266"/>
      <c r="N32" s="268"/>
      <c r="O32" s="260"/>
      <c r="P32" s="266"/>
      <c r="Q32" s="266"/>
      <c r="R32" s="268"/>
      <c r="S32" s="260"/>
      <c r="T32" s="269"/>
    </row>
    <row r="33" spans="1:20" s="263" customFormat="1" ht="21.75">
      <c r="A33" s="257">
        <v>10</v>
      </c>
      <c r="B33" s="258" t="s">
        <v>87</v>
      </c>
      <c r="C33" s="259" t="s">
        <v>75</v>
      </c>
      <c r="D33" s="260">
        <v>-1378828</v>
      </c>
      <c r="E33" s="260">
        <v>-2883006.52</v>
      </c>
      <c r="F33" s="261">
        <v>112469.36</v>
      </c>
      <c r="G33" s="260">
        <f t="shared" si="1"/>
        <v>-4149365.1599999997</v>
      </c>
      <c r="H33" s="260">
        <v>805642.27</v>
      </c>
      <c r="I33" s="260">
        <v>8691580</v>
      </c>
      <c r="J33" s="260">
        <v>-3121.91</v>
      </c>
      <c r="K33" s="260">
        <f t="shared" si="2"/>
        <v>9494100.36</v>
      </c>
      <c r="L33" s="260">
        <v>-265282</v>
      </c>
      <c r="M33" s="260">
        <v>913560</v>
      </c>
      <c r="N33" s="260">
        <v>-16000</v>
      </c>
      <c r="O33" s="260">
        <f t="shared" si="3"/>
        <v>632278</v>
      </c>
      <c r="P33" s="260">
        <v>-252018</v>
      </c>
      <c r="Q33" s="260">
        <v>1264200</v>
      </c>
      <c r="R33" s="260">
        <v>-15680</v>
      </c>
      <c r="S33" s="260">
        <f t="shared" si="5"/>
        <v>996502</v>
      </c>
      <c r="T33" s="262">
        <f t="shared" si="4"/>
        <v>6973515.199999999</v>
      </c>
    </row>
    <row r="34" spans="1:20" s="270" customFormat="1" ht="21.75">
      <c r="A34" s="264"/>
      <c r="B34" s="281"/>
      <c r="C34" s="259" t="s">
        <v>76</v>
      </c>
      <c r="D34" s="266">
        <v>-1378828</v>
      </c>
      <c r="E34" s="266">
        <v>-2883006.52</v>
      </c>
      <c r="F34" s="286">
        <v>-112469.36</v>
      </c>
      <c r="G34" s="260">
        <f t="shared" si="1"/>
        <v>-4374303.88</v>
      </c>
      <c r="H34" s="266">
        <v>805642.27</v>
      </c>
      <c r="I34" s="266">
        <v>8691580</v>
      </c>
      <c r="J34" s="266">
        <v>3121.91</v>
      </c>
      <c r="K34" s="260">
        <f t="shared" si="2"/>
        <v>9500344.18</v>
      </c>
      <c r="L34" s="266">
        <v>265200</v>
      </c>
      <c r="M34" s="266">
        <v>913560</v>
      </c>
      <c r="N34" s="266">
        <v>16000</v>
      </c>
      <c r="O34" s="260">
        <f t="shared" si="3"/>
        <v>1194760</v>
      </c>
      <c r="P34" s="266">
        <v>-252018</v>
      </c>
      <c r="Q34" s="266">
        <v>-1264200</v>
      </c>
      <c r="R34" s="266">
        <v>15680</v>
      </c>
      <c r="S34" s="260">
        <f t="shared" si="5"/>
        <v>-1500538</v>
      </c>
      <c r="T34" s="269">
        <f t="shared" si="4"/>
        <v>4820262.3</v>
      </c>
    </row>
    <row r="35" spans="1:21" s="278" customFormat="1" ht="43.5">
      <c r="A35" s="271"/>
      <c r="B35" s="272"/>
      <c r="C35" s="273" t="s">
        <v>90</v>
      </c>
      <c r="D35" s="289">
        <v>3268490</v>
      </c>
      <c r="E35" s="289">
        <v>9925400</v>
      </c>
      <c r="F35" s="289">
        <v>688580</v>
      </c>
      <c r="G35" s="276">
        <f t="shared" si="1"/>
        <v>13882470</v>
      </c>
      <c r="H35" s="266"/>
      <c r="I35" s="266"/>
      <c r="J35" s="268"/>
      <c r="K35" s="260"/>
      <c r="L35" s="266"/>
      <c r="M35" s="266"/>
      <c r="N35" s="268"/>
      <c r="O35" s="260"/>
      <c r="P35" s="266"/>
      <c r="Q35" s="266"/>
      <c r="R35" s="268"/>
      <c r="S35" s="260"/>
      <c r="T35" s="269"/>
      <c r="U35" s="277" t="s">
        <v>225</v>
      </c>
    </row>
    <row r="36" spans="1:20" s="263" customFormat="1" ht="21.75">
      <c r="A36" s="257">
        <v>11</v>
      </c>
      <c r="B36" s="258" t="s">
        <v>88</v>
      </c>
      <c r="C36" s="259" t="s">
        <v>75</v>
      </c>
      <c r="D36" s="260">
        <v>-800</v>
      </c>
      <c r="E36" s="260">
        <v>-450000</v>
      </c>
      <c r="F36" s="261">
        <v>77063.97</v>
      </c>
      <c r="G36" s="260">
        <f t="shared" si="1"/>
        <v>-373736.03</v>
      </c>
      <c r="H36" s="260">
        <v>-2200</v>
      </c>
      <c r="I36" s="260">
        <v>-360000</v>
      </c>
      <c r="J36" s="260">
        <v>-182048.15</v>
      </c>
      <c r="K36" s="260">
        <f t="shared" si="2"/>
        <v>-544248.15</v>
      </c>
      <c r="L36" s="260">
        <v>-1500</v>
      </c>
      <c r="M36" s="260">
        <v>-780000</v>
      </c>
      <c r="N36" s="260">
        <v>-50000</v>
      </c>
      <c r="O36" s="260">
        <f t="shared" si="3"/>
        <v>-831500</v>
      </c>
      <c r="P36" s="260">
        <v>-1200</v>
      </c>
      <c r="Q36" s="260">
        <v>-840000</v>
      </c>
      <c r="R36" s="260">
        <v>-50000</v>
      </c>
      <c r="S36" s="260">
        <f t="shared" si="5"/>
        <v>-891200</v>
      </c>
      <c r="T36" s="262">
        <f t="shared" si="4"/>
        <v>-2640684.18</v>
      </c>
    </row>
    <row r="37" spans="1:20" s="270" customFormat="1" ht="21.75">
      <c r="A37" s="264"/>
      <c r="B37" s="281"/>
      <c r="C37" s="259" t="s">
        <v>76</v>
      </c>
      <c r="D37" s="266">
        <v>-1000000</v>
      </c>
      <c r="E37" s="266">
        <v>-720000</v>
      </c>
      <c r="F37" s="286">
        <v>-75000</v>
      </c>
      <c r="G37" s="260">
        <f t="shared" si="1"/>
        <v>-1795000</v>
      </c>
      <c r="H37" s="266">
        <v>-1000000</v>
      </c>
      <c r="I37" s="266">
        <v>-1170000</v>
      </c>
      <c r="J37" s="266">
        <v>-75000</v>
      </c>
      <c r="K37" s="260">
        <f t="shared" si="2"/>
        <v>-2245000</v>
      </c>
      <c r="L37" s="266">
        <v>-1000000</v>
      </c>
      <c r="M37" s="266">
        <v>-2943312</v>
      </c>
      <c r="N37" s="266">
        <v>-75000</v>
      </c>
      <c r="O37" s="260">
        <f t="shared" si="3"/>
        <v>-4018312</v>
      </c>
      <c r="P37" s="266">
        <v>-1000000</v>
      </c>
      <c r="Q37" s="266">
        <v>-2943312</v>
      </c>
      <c r="R37" s="266">
        <v>-75000</v>
      </c>
      <c r="S37" s="260">
        <f t="shared" si="5"/>
        <v>-4018312</v>
      </c>
      <c r="T37" s="269">
        <f t="shared" si="4"/>
        <v>-12076624</v>
      </c>
    </row>
    <row r="38" spans="1:20" s="278" customFormat="1" ht="43.5">
      <c r="A38" s="271"/>
      <c r="B38" s="272"/>
      <c r="C38" s="273" t="s">
        <v>90</v>
      </c>
      <c r="D38" s="274">
        <v>406994.4</v>
      </c>
      <c r="E38" s="274">
        <v>7895301.45</v>
      </c>
      <c r="F38" s="275">
        <v>490453.8</v>
      </c>
      <c r="G38" s="276">
        <f t="shared" si="1"/>
        <v>8792749.65</v>
      </c>
      <c r="H38" s="266"/>
      <c r="I38" s="266"/>
      <c r="J38" s="268"/>
      <c r="K38" s="260"/>
      <c r="L38" s="266"/>
      <c r="M38" s="266"/>
      <c r="N38" s="268"/>
      <c r="O38" s="260"/>
      <c r="P38" s="266"/>
      <c r="Q38" s="266"/>
      <c r="R38" s="268"/>
      <c r="S38" s="260"/>
      <c r="T38" s="269"/>
    </row>
    <row r="39" spans="1:20" s="270" customFormat="1" ht="43.5">
      <c r="A39" s="290">
        <v>12</v>
      </c>
      <c r="B39" s="269" t="s">
        <v>93</v>
      </c>
      <c r="C39" s="273" t="s">
        <v>90</v>
      </c>
      <c r="D39" s="289">
        <v>19379</v>
      </c>
      <c r="E39" s="274">
        <v>2726360</v>
      </c>
      <c r="F39" s="291">
        <v>1339316.66</v>
      </c>
      <c r="G39" s="276">
        <f t="shared" si="1"/>
        <v>4085055.66</v>
      </c>
      <c r="H39" s="266">
        <v>-165805</v>
      </c>
      <c r="I39" s="266">
        <v>249203</v>
      </c>
      <c r="J39" s="266">
        <v>-30000</v>
      </c>
      <c r="K39" s="260">
        <f>SUM(H39:J39)</f>
        <v>53398</v>
      </c>
      <c r="L39" s="292">
        <v>-157515</v>
      </c>
      <c r="M39" s="266">
        <v>261063</v>
      </c>
      <c r="N39" s="266">
        <v>-30000</v>
      </c>
      <c r="O39" s="260">
        <f>SUM(L39:N39)</f>
        <v>73548</v>
      </c>
      <c r="P39" s="292">
        <v>-149639</v>
      </c>
      <c r="Q39" s="266">
        <v>274592</v>
      </c>
      <c r="R39" s="266">
        <v>-30000</v>
      </c>
      <c r="S39" s="260">
        <f>SUM(P39:R39)</f>
        <v>94953</v>
      </c>
      <c r="T39" s="293">
        <f>+G39+K39+O39+S39</f>
        <v>4306954.66</v>
      </c>
    </row>
    <row r="40" spans="1:21" s="278" customFormat="1" ht="43.5">
      <c r="A40" s="290">
        <v>13</v>
      </c>
      <c r="B40" s="269" t="s">
        <v>94</v>
      </c>
      <c r="C40" s="273" t="s">
        <v>90</v>
      </c>
      <c r="D40" s="289">
        <v>1311701.06</v>
      </c>
      <c r="E40" s="289">
        <v>11448210</v>
      </c>
      <c r="F40" s="294">
        <v>1524284.7</v>
      </c>
      <c r="G40" s="276">
        <f t="shared" si="1"/>
        <v>14284195.76</v>
      </c>
      <c r="H40" s="266">
        <v>-82400</v>
      </c>
      <c r="I40" s="266">
        <v>-1068625.6</v>
      </c>
      <c r="J40" s="266">
        <v>160689.1</v>
      </c>
      <c r="K40" s="260">
        <f>SUM(H40:J40)</f>
        <v>-990336.5000000001</v>
      </c>
      <c r="L40" s="266">
        <v>-85600</v>
      </c>
      <c r="M40" s="266">
        <v>-559800</v>
      </c>
      <c r="N40" s="266">
        <v>0</v>
      </c>
      <c r="O40" s="260">
        <f>SUM(L40:N40)</f>
        <v>-645400</v>
      </c>
      <c r="P40" s="266">
        <v>-74000</v>
      </c>
      <c r="Q40" s="266">
        <v>-1070824</v>
      </c>
      <c r="R40" s="266">
        <v>0</v>
      </c>
      <c r="S40" s="260">
        <f>SUM(P40:R40)</f>
        <v>-1144824</v>
      </c>
      <c r="T40" s="293">
        <f>+G40+K40+O40+S40</f>
        <v>11503635.26</v>
      </c>
      <c r="U40" s="277" t="s">
        <v>225</v>
      </c>
    </row>
    <row r="41" spans="1:21" s="278" customFormat="1" ht="43.5">
      <c r="A41" s="290">
        <v>14</v>
      </c>
      <c r="B41" s="269" t="s">
        <v>95</v>
      </c>
      <c r="C41" s="273" t="s">
        <v>90</v>
      </c>
      <c r="D41" s="274">
        <v>2721823.23</v>
      </c>
      <c r="E41" s="274">
        <v>6663581.66</v>
      </c>
      <c r="F41" s="291">
        <v>2028503.36</v>
      </c>
      <c r="G41" s="276">
        <f t="shared" si="1"/>
        <v>11413908.25</v>
      </c>
      <c r="H41" s="266">
        <v>-8500</v>
      </c>
      <c r="I41" s="266">
        <v>0</v>
      </c>
      <c r="J41" s="266">
        <v>-130499.05</v>
      </c>
      <c r="K41" s="260">
        <f>SUM(H41:J41)</f>
        <v>-138999.05</v>
      </c>
      <c r="L41" s="266">
        <v>-10000</v>
      </c>
      <c r="M41" s="266">
        <v>0</v>
      </c>
      <c r="N41" s="266">
        <v>-51799</v>
      </c>
      <c r="O41" s="260">
        <f>SUM(L41:N41)</f>
        <v>-61799</v>
      </c>
      <c r="P41" s="266">
        <v>-10000</v>
      </c>
      <c r="Q41" s="266">
        <v>0</v>
      </c>
      <c r="R41" s="266">
        <v>-50763</v>
      </c>
      <c r="S41" s="260">
        <f>SUM(P41:R41)</f>
        <v>-60763</v>
      </c>
      <c r="T41" s="293">
        <f>+G41+K41+O41+S41</f>
        <v>11152347.2</v>
      </c>
      <c r="U41" s="277" t="s">
        <v>225</v>
      </c>
    </row>
    <row r="42" spans="1:20" s="270" customFormat="1" ht="65.25">
      <c r="A42" s="295">
        <v>15</v>
      </c>
      <c r="B42" s="296" t="s">
        <v>226</v>
      </c>
      <c r="C42" s="297" t="s">
        <v>101</v>
      </c>
      <c r="D42" s="298">
        <v>100183096.33</v>
      </c>
      <c r="E42" s="298">
        <v>309553224.52</v>
      </c>
      <c r="F42" s="299">
        <v>16577431.83</v>
      </c>
      <c r="G42" s="300">
        <f t="shared" si="1"/>
        <v>426313752.67999995</v>
      </c>
      <c r="H42" s="266">
        <v>-3053341</v>
      </c>
      <c r="I42" s="266">
        <v>-2237243</v>
      </c>
      <c r="J42" s="266">
        <v>-774147.75</v>
      </c>
      <c r="K42" s="260">
        <f>SUM(H42:J42)</f>
        <v>-6064731.75</v>
      </c>
      <c r="L42" s="266">
        <v>-2900674</v>
      </c>
      <c r="M42" s="266">
        <v>-2125381</v>
      </c>
      <c r="N42" s="266">
        <v>-735440.36</v>
      </c>
      <c r="O42" s="260">
        <f>SUM(L42:N42)</f>
        <v>-5761495.36</v>
      </c>
      <c r="P42" s="266">
        <v>-2755641</v>
      </c>
      <c r="Q42" s="266">
        <v>-2019112</v>
      </c>
      <c r="R42" s="266">
        <v>-698668.34</v>
      </c>
      <c r="S42" s="260">
        <f>SUM(P42:R42)</f>
        <v>-5473421.34</v>
      </c>
      <c r="T42" s="293">
        <f>+G42+K42+O42+S42</f>
        <v>409014104.22999996</v>
      </c>
    </row>
    <row r="43" spans="1:20" s="307" customFormat="1" ht="21.75">
      <c r="A43" s="301" t="s">
        <v>102</v>
      </c>
      <c r="B43" s="302"/>
      <c r="C43" s="303"/>
      <c r="D43" s="304">
        <f aca="true" t="shared" si="6" ref="D43:G45">+D6+D9+D12+D15+D18+D21+D24+D27+D30+D33+D36</f>
        <v>-4318463.43</v>
      </c>
      <c r="E43" s="304">
        <f t="shared" si="6"/>
        <v>80901.23999999976</v>
      </c>
      <c r="F43" s="304">
        <f t="shared" si="6"/>
        <v>2342779.36</v>
      </c>
      <c r="G43" s="304">
        <f t="shared" si="6"/>
        <v>-1894782.8299999998</v>
      </c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6"/>
    </row>
    <row r="44" spans="1:20" s="307" customFormat="1" ht="21.75">
      <c r="A44" s="301" t="s">
        <v>227</v>
      </c>
      <c r="B44" s="302"/>
      <c r="C44" s="303"/>
      <c r="D44" s="304">
        <f t="shared" si="6"/>
        <v>-4300986</v>
      </c>
      <c r="E44" s="304">
        <f t="shared" si="6"/>
        <v>-4608920.52</v>
      </c>
      <c r="F44" s="304">
        <f t="shared" si="6"/>
        <v>-1846609.6700000002</v>
      </c>
      <c r="G44" s="304">
        <f t="shared" si="6"/>
        <v>-10756516.190000001</v>
      </c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6"/>
    </row>
    <row r="45" spans="1:20" s="307" customFormat="1" ht="21.75">
      <c r="A45" s="308" t="s">
        <v>228</v>
      </c>
      <c r="B45" s="309"/>
      <c r="C45" s="310"/>
      <c r="D45" s="311">
        <f>+D8+D11+D14+D17+D20+D23+D26+D29+D32+D35+D38</f>
        <v>38608834.43</v>
      </c>
      <c r="E45" s="311">
        <f t="shared" si="6"/>
        <v>88087274.16</v>
      </c>
      <c r="F45" s="311">
        <f t="shared" si="6"/>
        <v>11558755.620000001</v>
      </c>
      <c r="G45" s="311">
        <f t="shared" si="6"/>
        <v>138254864.20999998</v>
      </c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6"/>
    </row>
    <row r="51" spans="1:2" ht="21.75">
      <c r="A51" s="39"/>
      <c r="B51" s="1"/>
    </row>
  </sheetData>
  <sheetProtection/>
  <mergeCells count="8">
    <mergeCell ref="P4:S4"/>
    <mergeCell ref="T4:T5"/>
    <mergeCell ref="E1:G1"/>
    <mergeCell ref="A4:A5"/>
    <mergeCell ref="B4:B5"/>
    <mergeCell ref="D4:G4"/>
    <mergeCell ref="H4:K4"/>
    <mergeCell ref="L4:O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User</cp:lastModifiedBy>
  <cp:lastPrinted>2020-03-25T04:33:14Z</cp:lastPrinted>
  <dcterms:created xsi:type="dcterms:W3CDTF">2018-08-15T01:39:50Z</dcterms:created>
  <dcterms:modified xsi:type="dcterms:W3CDTF">2020-03-25T04:54:44Z</dcterms:modified>
  <cp:category/>
  <cp:version/>
  <cp:contentType/>
  <cp:contentStatus/>
</cp:coreProperties>
</file>