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งานที่รับผิดชอบปัจจุบัน\วัสดุ\วัสดุไตรมาส\ปีงบประมาณ 2568\ไตรมาส 1-68\"/>
    </mc:Choice>
  </mc:AlternateContent>
  <bookViews>
    <workbookView xWindow="0" yWindow="0" windowWidth="28800" windowHeight="11385"/>
  </bookViews>
  <sheets>
    <sheet name="ไตรมาส (1-68)" sheetId="1" r:id="rId1"/>
  </sheets>
  <externalReferences>
    <externalReference r:id="rId2"/>
  </externalReferences>
  <definedNames>
    <definedName name="_xlnm._FilterDatabase" localSheetId="0" hidden="1">'ไตรมาส (1-68)'!$A$5:$BI$247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46" i="1" l="1"/>
  <c r="BF245" i="1"/>
  <c r="BE245" i="1"/>
  <c r="BD245" i="1"/>
  <c r="AU245" i="1"/>
  <c r="K245" i="1"/>
  <c r="BG244" i="1"/>
  <c r="BH244" i="1" s="1"/>
  <c r="BF244" i="1"/>
  <c r="BE244" i="1"/>
  <c r="BD244" i="1"/>
  <c r="AU244" i="1"/>
  <c r="K244" i="1"/>
  <c r="BE243" i="1"/>
  <c r="BD243" i="1"/>
  <c r="BF243" i="1" s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BG243" i="1" s="1"/>
  <c r="BH243" i="1" s="1"/>
  <c r="D243" i="1"/>
  <c r="BE242" i="1"/>
  <c r="BD242" i="1"/>
  <c r="BF242" i="1" s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BG242" i="1" s="1"/>
  <c r="BH242" i="1" s="1"/>
  <c r="D242" i="1"/>
  <c r="BE241" i="1"/>
  <c r="BD241" i="1"/>
  <c r="BF241" i="1" s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BG241" i="1" s="1"/>
  <c r="BH241" i="1" s="1"/>
  <c r="D241" i="1"/>
  <c r="BE240" i="1"/>
  <c r="BD240" i="1"/>
  <c r="BF240" i="1" s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BG240" i="1" s="1"/>
  <c r="BH240" i="1" s="1"/>
  <c r="D240" i="1"/>
  <c r="BE239" i="1"/>
  <c r="BD239" i="1"/>
  <c r="BF239" i="1" s="1"/>
  <c r="BA239" i="1"/>
  <c r="AX239" i="1"/>
  <c r="AU239" i="1"/>
  <c r="AR239" i="1"/>
  <c r="AO239" i="1"/>
  <c r="AL239" i="1"/>
  <c r="AI239" i="1"/>
  <c r="AF239" i="1"/>
  <c r="AC239" i="1"/>
  <c r="Z239" i="1"/>
  <c r="W239" i="1"/>
  <c r="T239" i="1"/>
  <c r="Q239" i="1"/>
  <c r="N239" i="1"/>
  <c r="K239" i="1"/>
  <c r="BG239" i="1" s="1"/>
  <c r="BH239" i="1" s="1"/>
  <c r="D239" i="1"/>
  <c r="BE238" i="1"/>
  <c r="BD238" i="1"/>
  <c r="BF238" i="1" s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BG238" i="1" s="1"/>
  <c r="BH238" i="1" s="1"/>
  <c r="D238" i="1"/>
  <c r="BE237" i="1"/>
  <c r="BD237" i="1"/>
  <c r="BF237" i="1" s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D237" i="1"/>
  <c r="K237" i="1" s="1"/>
  <c r="BG237" i="1" s="1"/>
  <c r="BH237" i="1" s="1"/>
  <c r="BE236" i="1"/>
  <c r="BD236" i="1"/>
  <c r="BF236" i="1" s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D236" i="1"/>
  <c r="K236" i="1" s="1"/>
  <c r="BG236" i="1" s="1"/>
  <c r="BH236" i="1" s="1"/>
  <c r="BE235" i="1"/>
  <c r="BD235" i="1"/>
  <c r="BF235" i="1" s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D235" i="1"/>
  <c r="K235" i="1" s="1"/>
  <c r="BG235" i="1" s="1"/>
  <c r="BH235" i="1" s="1"/>
  <c r="BE234" i="1"/>
  <c r="BD234" i="1"/>
  <c r="BF234" i="1" s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BG234" i="1" s="1"/>
  <c r="BH234" i="1" s="1"/>
  <c r="BF233" i="1"/>
  <c r="BE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D233" i="1"/>
  <c r="K233" i="1" s="1"/>
  <c r="BG233" i="1" s="1"/>
  <c r="BH233" i="1" s="1"/>
  <c r="BF232" i="1"/>
  <c r="BE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D232" i="1"/>
  <c r="K232" i="1" s="1"/>
  <c r="BG232" i="1" s="1"/>
  <c r="BH232" i="1" s="1"/>
  <c r="BF231" i="1"/>
  <c r="BE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BG231" i="1" s="1"/>
  <c r="BH231" i="1" s="1"/>
  <c r="BE230" i="1"/>
  <c r="BD230" i="1"/>
  <c r="BF230" i="1" s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BE229" i="1"/>
  <c r="BD229" i="1"/>
  <c r="BF229" i="1" s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BG229" i="1" s="1"/>
  <c r="BH229" i="1" s="1"/>
  <c r="D229" i="1"/>
  <c r="BE228" i="1"/>
  <c r="BD228" i="1"/>
  <c r="BF228" i="1" s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D228" i="1"/>
  <c r="K228" i="1" s="1"/>
  <c r="BG228" i="1" s="1"/>
  <c r="BH228" i="1" s="1"/>
  <c r="BE227" i="1"/>
  <c r="BD227" i="1"/>
  <c r="BF227" i="1" s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D227" i="1"/>
  <c r="K227" i="1" s="1"/>
  <c r="BG227" i="1" s="1"/>
  <c r="BH227" i="1" s="1"/>
  <c r="BG226" i="1"/>
  <c r="BH226" i="1" s="1"/>
  <c r="BE226" i="1"/>
  <c r="BD226" i="1"/>
  <c r="BF226" i="1" s="1"/>
  <c r="BA226" i="1"/>
  <c r="AX226" i="1"/>
  <c r="AU226" i="1"/>
  <c r="AR226" i="1"/>
  <c r="AO226" i="1"/>
  <c r="AL226" i="1"/>
  <c r="AI226" i="1"/>
  <c r="AF226" i="1"/>
  <c r="AC226" i="1"/>
  <c r="Z226" i="1"/>
  <c r="W226" i="1"/>
  <c r="T226" i="1"/>
  <c r="Q226" i="1"/>
  <c r="N226" i="1"/>
  <c r="K226" i="1"/>
  <c r="BF225" i="1"/>
  <c r="BE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D225" i="1"/>
  <c r="K225" i="1" s="1"/>
  <c r="BG225" i="1" s="1"/>
  <c r="BH225" i="1" s="1"/>
  <c r="BF224" i="1"/>
  <c r="BE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D224" i="1"/>
  <c r="K224" i="1" s="1"/>
  <c r="BG224" i="1" s="1"/>
  <c r="BH224" i="1" s="1"/>
  <c r="BF223" i="1"/>
  <c r="BE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D223" i="1"/>
  <c r="K223" i="1" s="1"/>
  <c r="BG223" i="1" s="1"/>
  <c r="BH223" i="1" s="1"/>
  <c r="BF222" i="1"/>
  <c r="BE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D222" i="1"/>
  <c r="K222" i="1" s="1"/>
  <c r="BG222" i="1" s="1"/>
  <c r="BH222" i="1" s="1"/>
  <c r="BF221" i="1"/>
  <c r="BE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D221" i="1"/>
  <c r="K221" i="1" s="1"/>
  <c r="BG221" i="1" s="1"/>
  <c r="BH221" i="1" s="1"/>
  <c r="BF220" i="1"/>
  <c r="BE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D220" i="1"/>
  <c r="K220" i="1" s="1"/>
  <c r="BG220" i="1" s="1"/>
  <c r="BH220" i="1" s="1"/>
  <c r="BF219" i="1"/>
  <c r="BE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D219" i="1"/>
  <c r="K219" i="1" s="1"/>
  <c r="BG219" i="1" s="1"/>
  <c r="BH219" i="1" s="1"/>
  <c r="BF218" i="1"/>
  <c r="BE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D218" i="1"/>
  <c r="K218" i="1" s="1"/>
  <c r="BG218" i="1" s="1"/>
  <c r="BH218" i="1" s="1"/>
  <c r="BF217" i="1"/>
  <c r="BE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D217" i="1"/>
  <c r="K217" i="1" s="1"/>
  <c r="BG217" i="1" s="1"/>
  <c r="BH217" i="1" s="1"/>
  <c r="BF216" i="1"/>
  <c r="BE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D216" i="1"/>
  <c r="K216" i="1" s="1"/>
  <c r="BG216" i="1" s="1"/>
  <c r="BH216" i="1" s="1"/>
  <c r="BF215" i="1"/>
  <c r="BE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D215" i="1"/>
  <c r="K215" i="1" s="1"/>
  <c r="BG215" i="1" s="1"/>
  <c r="BH215" i="1" s="1"/>
  <c r="BF214" i="1"/>
  <c r="BE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D214" i="1"/>
  <c r="K214" i="1" s="1"/>
  <c r="BG214" i="1" s="1"/>
  <c r="BH214" i="1" s="1"/>
  <c r="BF213" i="1"/>
  <c r="BE213" i="1"/>
  <c r="BD213" i="1"/>
  <c r="BA213" i="1"/>
  <c r="AX213" i="1"/>
  <c r="AU213" i="1"/>
  <c r="AR213" i="1"/>
  <c r="AO213" i="1"/>
  <c r="AL213" i="1"/>
  <c r="AI213" i="1"/>
  <c r="AF213" i="1"/>
  <c r="AC213" i="1"/>
  <c r="Z213" i="1"/>
  <c r="W213" i="1"/>
  <c r="T213" i="1"/>
  <c r="Q213" i="1"/>
  <c r="N213" i="1"/>
  <c r="D213" i="1"/>
  <c r="K213" i="1" s="1"/>
  <c r="BG213" i="1" s="1"/>
  <c r="BH213" i="1" s="1"/>
  <c r="BF212" i="1"/>
  <c r="BE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D212" i="1"/>
  <c r="K212" i="1" s="1"/>
  <c r="BG212" i="1" s="1"/>
  <c r="BH212" i="1" s="1"/>
  <c r="BF211" i="1"/>
  <c r="BE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D211" i="1"/>
  <c r="K211" i="1" s="1"/>
  <c r="BG211" i="1" s="1"/>
  <c r="BH211" i="1" s="1"/>
  <c r="BF210" i="1"/>
  <c r="BE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BG210" i="1" s="1"/>
  <c r="BH210" i="1" s="1"/>
  <c r="BE209" i="1"/>
  <c r="BD209" i="1"/>
  <c r="BF209" i="1" s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D209" i="1"/>
  <c r="K209" i="1" s="1"/>
  <c r="BF208" i="1"/>
  <c r="BE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D208" i="1"/>
  <c r="K208" i="1" s="1"/>
  <c r="BG208" i="1" s="1"/>
  <c r="BH208" i="1" s="1"/>
  <c r="BE207" i="1"/>
  <c r="BD207" i="1"/>
  <c r="BF207" i="1" s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D207" i="1"/>
  <c r="K207" i="1" s="1"/>
  <c r="BG207" i="1" s="1"/>
  <c r="BH207" i="1" s="1"/>
  <c r="BF206" i="1"/>
  <c r="BE206" i="1"/>
  <c r="BG206" i="1" s="1"/>
  <c r="BH206" i="1" s="1"/>
  <c r="BD206" i="1"/>
  <c r="BE205" i="1"/>
  <c r="BD205" i="1"/>
  <c r="BF205" i="1" s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D205" i="1"/>
  <c r="K205" i="1" s="1"/>
  <c r="BG205" i="1" s="1"/>
  <c r="BH205" i="1" s="1"/>
  <c r="BE204" i="1"/>
  <c r="BD204" i="1"/>
  <c r="BF204" i="1" s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BG204" i="1" s="1"/>
  <c r="BH204" i="1" s="1"/>
  <c r="D204" i="1"/>
  <c r="BE203" i="1"/>
  <c r="BD203" i="1"/>
  <c r="BF203" i="1" s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BG203" i="1" s="1"/>
  <c r="BH203" i="1" s="1"/>
  <c r="D203" i="1"/>
  <c r="BE202" i="1"/>
  <c r="BD202" i="1"/>
  <c r="BF202" i="1" s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D202" i="1"/>
  <c r="K202" i="1" s="1"/>
  <c r="BG202" i="1" s="1"/>
  <c r="BH202" i="1" s="1"/>
  <c r="BE201" i="1"/>
  <c r="BD201" i="1"/>
  <c r="BF201" i="1" s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D201" i="1"/>
  <c r="K201" i="1" s="1"/>
  <c r="BG201" i="1" s="1"/>
  <c r="BH201" i="1" s="1"/>
  <c r="BE200" i="1"/>
  <c r="BD200" i="1"/>
  <c r="BF200" i="1" s="1"/>
  <c r="BA200" i="1"/>
  <c r="AX200" i="1"/>
  <c r="AU200" i="1"/>
  <c r="AR200" i="1"/>
  <c r="AO200" i="1"/>
  <c r="AL200" i="1"/>
  <c r="AI200" i="1"/>
  <c r="AF200" i="1"/>
  <c r="AC200" i="1"/>
  <c r="Z200" i="1"/>
  <c r="W200" i="1"/>
  <c r="T200" i="1"/>
  <c r="Q200" i="1"/>
  <c r="N200" i="1"/>
  <c r="D200" i="1"/>
  <c r="K200" i="1" s="1"/>
  <c r="BG200" i="1" s="1"/>
  <c r="BH200" i="1" s="1"/>
  <c r="BE199" i="1"/>
  <c r="BD199" i="1"/>
  <c r="BF199" i="1" s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D199" i="1"/>
  <c r="K199" i="1" s="1"/>
  <c r="BG199" i="1" s="1"/>
  <c r="BH199" i="1" s="1"/>
  <c r="BE198" i="1"/>
  <c r="BD198" i="1"/>
  <c r="BF198" i="1" s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BG198" i="1" s="1"/>
  <c r="BH198" i="1" s="1"/>
  <c r="D198" i="1"/>
  <c r="BE197" i="1"/>
  <c r="BD197" i="1"/>
  <c r="BF197" i="1" s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BG197" i="1" s="1"/>
  <c r="BH197" i="1" s="1"/>
  <c r="D197" i="1"/>
  <c r="BE196" i="1"/>
  <c r="BD196" i="1"/>
  <c r="BF196" i="1" s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BG196" i="1" s="1"/>
  <c r="BH196" i="1" s="1"/>
  <c r="D196" i="1"/>
  <c r="BE195" i="1"/>
  <c r="BD195" i="1"/>
  <c r="BF195" i="1" s="1"/>
  <c r="BA195" i="1"/>
  <c r="AX195" i="1"/>
  <c r="AU195" i="1"/>
  <c r="AR195" i="1"/>
  <c r="AO195" i="1"/>
  <c r="AL195" i="1"/>
  <c r="AI195" i="1"/>
  <c r="AF195" i="1"/>
  <c r="AC195" i="1"/>
  <c r="AC246" i="1" s="1"/>
  <c r="Z195" i="1"/>
  <c r="W195" i="1"/>
  <c r="T195" i="1"/>
  <c r="Q195" i="1"/>
  <c r="N195" i="1"/>
  <c r="K195" i="1"/>
  <c r="BG195" i="1" s="1"/>
  <c r="BH195" i="1" s="1"/>
  <c r="D195" i="1"/>
  <c r="BG194" i="1"/>
  <c r="BH194" i="1" s="1"/>
  <c r="BE194" i="1"/>
  <c r="BD194" i="1"/>
  <c r="BF194" i="1" s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BF193" i="1"/>
  <c r="BE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D193" i="1"/>
  <c r="K193" i="1" s="1"/>
  <c r="BG193" i="1" s="1"/>
  <c r="BH193" i="1" s="1"/>
  <c r="BF192" i="1"/>
  <c r="BE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BG192" i="1" s="1"/>
  <c r="BH192" i="1" s="1"/>
  <c r="BE191" i="1"/>
  <c r="BD191" i="1"/>
  <c r="BF191" i="1" s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D191" i="1"/>
  <c r="BF190" i="1"/>
  <c r="BE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D190" i="1"/>
  <c r="K190" i="1" s="1"/>
  <c r="BG190" i="1" s="1"/>
  <c r="BH190" i="1" s="1"/>
  <c r="BE189" i="1"/>
  <c r="BD189" i="1"/>
  <c r="BF189" i="1" s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D189" i="1"/>
  <c r="K189" i="1" s="1"/>
  <c r="BG189" i="1" s="1"/>
  <c r="BH189" i="1" s="1"/>
  <c r="BF188" i="1"/>
  <c r="BE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D188" i="1"/>
  <c r="K188" i="1" s="1"/>
  <c r="BE187" i="1"/>
  <c r="BD187" i="1"/>
  <c r="BF187" i="1" s="1"/>
  <c r="BA187" i="1"/>
  <c r="AX187" i="1"/>
  <c r="AU187" i="1"/>
  <c r="AR187" i="1"/>
  <c r="AO187" i="1"/>
  <c r="AL187" i="1"/>
  <c r="AI187" i="1"/>
  <c r="AF187" i="1"/>
  <c r="AC187" i="1"/>
  <c r="Z187" i="1"/>
  <c r="W187" i="1"/>
  <c r="T187" i="1"/>
  <c r="Q187" i="1"/>
  <c r="N187" i="1"/>
  <c r="D187" i="1"/>
  <c r="K187" i="1" s="1"/>
  <c r="BF186" i="1"/>
  <c r="BE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D186" i="1"/>
  <c r="K186" i="1" s="1"/>
  <c r="BE185" i="1"/>
  <c r="BD185" i="1"/>
  <c r="BF185" i="1" s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BE184" i="1"/>
  <c r="BD184" i="1"/>
  <c r="BF184" i="1" s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D184" i="1"/>
  <c r="K184" i="1" s="1"/>
  <c r="BG184" i="1" s="1"/>
  <c r="BH184" i="1" s="1"/>
  <c r="BE183" i="1"/>
  <c r="BD183" i="1"/>
  <c r="BF183" i="1" s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D183" i="1"/>
  <c r="K183" i="1" s="1"/>
  <c r="BG183" i="1" s="1"/>
  <c r="BH183" i="1" s="1"/>
  <c r="BE182" i="1"/>
  <c r="BD182" i="1"/>
  <c r="BF182" i="1" s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D182" i="1"/>
  <c r="K182" i="1" s="1"/>
  <c r="BG182" i="1" s="1"/>
  <c r="BH182" i="1" s="1"/>
  <c r="BE181" i="1"/>
  <c r="BD181" i="1"/>
  <c r="BF181" i="1" s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D181" i="1"/>
  <c r="K181" i="1" s="1"/>
  <c r="BG181" i="1" s="1"/>
  <c r="BH181" i="1" s="1"/>
  <c r="BE180" i="1"/>
  <c r="BD180" i="1"/>
  <c r="BF180" i="1" s="1"/>
  <c r="BA180" i="1"/>
  <c r="BA246" i="1" s="1"/>
  <c r="AX180" i="1"/>
  <c r="AU180" i="1"/>
  <c r="AR180" i="1"/>
  <c r="AR246" i="1" s="1"/>
  <c r="AO180" i="1"/>
  <c r="AL180" i="1"/>
  <c r="AL246" i="1" s="1"/>
  <c r="AI180" i="1"/>
  <c r="AI246" i="1" s="1"/>
  <c r="AF180" i="1"/>
  <c r="AC180" i="1"/>
  <c r="Z180" i="1"/>
  <c r="Z246" i="1" s="1"/>
  <c r="W180" i="1"/>
  <c r="T180" i="1"/>
  <c r="T246" i="1" s="1"/>
  <c r="Q180" i="1"/>
  <c r="Q246" i="1" s="1"/>
  <c r="N180" i="1"/>
  <c r="K180" i="1"/>
  <c r="BG180" i="1" s="1"/>
  <c r="BH180" i="1" s="1"/>
  <c r="D180" i="1"/>
  <c r="D179" i="1"/>
  <c r="K179" i="1" s="1"/>
  <c r="BD178" i="1"/>
  <c r="K178" i="1"/>
  <c r="D178" i="1"/>
  <c r="BA177" i="1"/>
  <c r="AX177" i="1"/>
  <c r="AU177" i="1"/>
  <c r="AR177" i="1"/>
  <c r="AO177" i="1"/>
  <c r="AK177" i="1"/>
  <c r="AL177" i="1" s="1"/>
  <c r="AI177" i="1"/>
  <c r="AF177" i="1"/>
  <c r="AC177" i="1"/>
  <c r="Z177" i="1"/>
  <c r="W177" i="1"/>
  <c r="T177" i="1"/>
  <c r="Q177" i="1"/>
  <c r="M177" i="1"/>
  <c r="K177" i="1"/>
  <c r="BG176" i="1"/>
  <c r="BH176" i="1" s="1"/>
  <c r="BE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BH175" i="1"/>
  <c r="BE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BF175" i="1" s="1"/>
  <c r="K175" i="1"/>
  <c r="BG175" i="1" s="1"/>
  <c r="BA174" i="1"/>
  <c r="AX174" i="1"/>
  <c r="AU174" i="1"/>
  <c r="AR174" i="1"/>
  <c r="AO174" i="1"/>
  <c r="AK174" i="1"/>
  <c r="BE174" i="1" s="1"/>
  <c r="AI174" i="1"/>
  <c r="AF174" i="1"/>
  <c r="AC174" i="1"/>
  <c r="Z174" i="1"/>
  <c r="W174" i="1"/>
  <c r="T174" i="1"/>
  <c r="Q174" i="1"/>
  <c r="N174" i="1"/>
  <c r="K174" i="1"/>
  <c r="BG174" i="1" s="1"/>
  <c r="BH174" i="1" s="1"/>
  <c r="BA173" i="1"/>
  <c r="AX173" i="1"/>
  <c r="AU173" i="1"/>
  <c r="AR173" i="1"/>
  <c r="AO173" i="1"/>
  <c r="AL173" i="1"/>
  <c r="AI173" i="1"/>
  <c r="AF173" i="1"/>
  <c r="AC173" i="1"/>
  <c r="Z173" i="1"/>
  <c r="V173" i="1"/>
  <c r="W173" i="1" s="1"/>
  <c r="T173" i="1"/>
  <c r="Q173" i="1"/>
  <c r="N173" i="1"/>
  <c r="BF173" i="1" s="1"/>
  <c r="K173" i="1"/>
  <c r="BG172" i="1"/>
  <c r="BH172" i="1" s="1"/>
  <c r="BA172" i="1"/>
  <c r="AX172" i="1"/>
  <c r="AU172" i="1"/>
  <c r="AR172" i="1"/>
  <c r="AO172" i="1"/>
  <c r="AN172" i="1"/>
  <c r="AL172" i="1"/>
  <c r="AK172" i="1"/>
  <c r="AI172" i="1"/>
  <c r="AF172" i="1"/>
  <c r="AC172" i="1"/>
  <c r="Z172" i="1"/>
  <c r="W172" i="1"/>
  <c r="T172" i="1"/>
  <c r="Q172" i="1"/>
  <c r="N172" i="1"/>
  <c r="BF172" i="1" s="1"/>
  <c r="M172" i="1"/>
  <c r="BE172" i="1" s="1"/>
  <c r="K172" i="1"/>
  <c r="BE171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BF171" i="1" s="1"/>
  <c r="Q171" i="1"/>
  <c r="N171" i="1"/>
  <c r="K171" i="1"/>
  <c r="BG170" i="1"/>
  <c r="BH170" i="1" s="1"/>
  <c r="BE170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BF170" i="1" s="1"/>
  <c r="K170" i="1"/>
  <c r="BA169" i="1"/>
  <c r="AX169" i="1"/>
  <c r="AU169" i="1"/>
  <c r="AR169" i="1"/>
  <c r="AO169" i="1"/>
  <c r="AK169" i="1"/>
  <c r="AL169" i="1" s="1"/>
  <c r="AI169" i="1"/>
  <c r="AF169" i="1"/>
  <c r="AC169" i="1"/>
  <c r="Z169" i="1"/>
  <c r="W169" i="1"/>
  <c r="T169" i="1"/>
  <c r="Q169" i="1"/>
  <c r="M169" i="1"/>
  <c r="K169" i="1"/>
  <c r="BG168" i="1"/>
  <c r="BH168" i="1" s="1"/>
  <c r="BE168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BE167" i="1"/>
  <c r="BA167" i="1"/>
  <c r="AX167" i="1"/>
  <c r="AU167" i="1"/>
  <c r="AU178" i="1" s="1"/>
  <c r="AR167" i="1"/>
  <c r="AO167" i="1"/>
  <c r="AL167" i="1"/>
  <c r="AI167" i="1"/>
  <c r="AF167" i="1"/>
  <c r="AC167" i="1"/>
  <c r="Z167" i="1"/>
  <c r="W167" i="1"/>
  <c r="T167" i="1"/>
  <c r="BF167" i="1" s="1"/>
  <c r="Q167" i="1"/>
  <c r="N167" i="1"/>
  <c r="K167" i="1"/>
  <c r="BE166" i="1"/>
  <c r="BA166" i="1"/>
  <c r="AX166" i="1"/>
  <c r="AU166" i="1"/>
  <c r="AR166" i="1"/>
  <c r="AO166" i="1"/>
  <c r="AL166" i="1"/>
  <c r="AI166" i="1"/>
  <c r="AF166" i="1"/>
  <c r="AC166" i="1"/>
  <c r="Z166" i="1"/>
  <c r="W166" i="1"/>
  <c r="BF166" i="1" s="1"/>
  <c r="T166" i="1"/>
  <c r="Q166" i="1"/>
  <c r="N166" i="1"/>
  <c r="D166" i="1"/>
  <c r="K166" i="1" s="1"/>
  <c r="BG166" i="1" s="1"/>
  <c r="BH166" i="1" s="1"/>
  <c r="BE165" i="1"/>
  <c r="BA165" i="1"/>
  <c r="AX165" i="1"/>
  <c r="AU165" i="1"/>
  <c r="AR165" i="1"/>
  <c r="AO165" i="1"/>
  <c r="AO178" i="1" s="1"/>
  <c r="AL165" i="1"/>
  <c r="AI165" i="1"/>
  <c r="AF165" i="1"/>
  <c r="AC165" i="1"/>
  <c r="AC178" i="1" s="1"/>
  <c r="Z165" i="1"/>
  <c r="W165" i="1"/>
  <c r="W178" i="1" s="1"/>
  <c r="T165" i="1"/>
  <c r="Q165" i="1"/>
  <c r="N165" i="1"/>
  <c r="K165" i="1"/>
  <c r="D165" i="1"/>
  <c r="D164" i="1"/>
  <c r="K164" i="1" s="1"/>
  <c r="BD163" i="1"/>
  <c r="K163" i="1"/>
  <c r="D163" i="1"/>
  <c r="BG162" i="1"/>
  <c r="BH162" i="1" s="1"/>
  <c r="BE162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BE161" i="1"/>
  <c r="BA161" i="1"/>
  <c r="AX161" i="1"/>
  <c r="AU161" i="1"/>
  <c r="AR161" i="1"/>
  <c r="AO161" i="1"/>
  <c r="AL161" i="1"/>
  <c r="AI161" i="1"/>
  <c r="AF161" i="1"/>
  <c r="AC161" i="1"/>
  <c r="Z161" i="1"/>
  <c r="W161" i="1"/>
  <c r="T161" i="1"/>
  <c r="Q161" i="1"/>
  <c r="N161" i="1"/>
  <c r="K161" i="1"/>
  <c r="BG161" i="1" s="1"/>
  <c r="BH161" i="1" s="1"/>
  <c r="BE160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BF160" i="1" s="1"/>
  <c r="K160" i="1"/>
  <c r="BG160" i="1" s="1"/>
  <c r="BH160" i="1" s="1"/>
  <c r="BG159" i="1"/>
  <c r="BH159" i="1" s="1"/>
  <c r="BE159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BE158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BF158" i="1" s="1"/>
  <c r="Q158" i="1"/>
  <c r="N158" i="1"/>
  <c r="K158" i="1"/>
  <c r="BG157" i="1"/>
  <c r="BH157" i="1" s="1"/>
  <c r="BE157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BF157" i="1" s="1"/>
  <c r="K157" i="1"/>
  <c r="BG156" i="1"/>
  <c r="BH156" i="1" s="1"/>
  <c r="BE156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K156" i="1"/>
  <c r="BE155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BE154" i="1"/>
  <c r="BA154" i="1"/>
  <c r="AX154" i="1"/>
  <c r="AU154" i="1"/>
  <c r="AR154" i="1"/>
  <c r="AO154" i="1"/>
  <c r="AL154" i="1"/>
  <c r="AI154" i="1"/>
  <c r="AF154" i="1"/>
  <c r="AC154" i="1"/>
  <c r="Z154" i="1"/>
  <c r="W154" i="1"/>
  <c r="BF154" i="1" s="1"/>
  <c r="T154" i="1"/>
  <c r="Q154" i="1"/>
  <c r="N154" i="1"/>
  <c r="K154" i="1"/>
  <c r="BG154" i="1" s="1"/>
  <c r="BH154" i="1" s="1"/>
  <c r="BG153" i="1"/>
  <c r="BH153" i="1" s="1"/>
  <c r="BE153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BF153" i="1" s="1"/>
  <c r="K153" i="1"/>
  <c r="BE152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BG152" i="1" s="1"/>
  <c r="BH152" i="1" s="1"/>
  <c r="BG151" i="1"/>
  <c r="BH151" i="1" s="1"/>
  <c r="BE151" i="1"/>
  <c r="BA151" i="1"/>
  <c r="AX151" i="1"/>
  <c r="AU151" i="1"/>
  <c r="AR151" i="1"/>
  <c r="AO151" i="1"/>
  <c r="AL151" i="1"/>
  <c r="AI151" i="1"/>
  <c r="AF151" i="1"/>
  <c r="AC151" i="1"/>
  <c r="Z151" i="1"/>
  <c r="W151" i="1"/>
  <c r="BF151" i="1" s="1"/>
  <c r="T151" i="1"/>
  <c r="Q151" i="1"/>
  <c r="N151" i="1"/>
  <c r="K151" i="1"/>
  <c r="BG150" i="1"/>
  <c r="BH150" i="1" s="1"/>
  <c r="BE150" i="1"/>
  <c r="BA150" i="1"/>
  <c r="AX150" i="1"/>
  <c r="AU150" i="1"/>
  <c r="AR150" i="1"/>
  <c r="AO150" i="1"/>
  <c r="AL150" i="1"/>
  <c r="AI150" i="1"/>
  <c r="AF150" i="1"/>
  <c r="AC150" i="1"/>
  <c r="Z150" i="1"/>
  <c r="W150" i="1"/>
  <c r="T150" i="1"/>
  <c r="Q150" i="1"/>
  <c r="N150" i="1"/>
  <c r="K150" i="1"/>
  <c r="BH149" i="1"/>
  <c r="BE149" i="1"/>
  <c r="BA149" i="1"/>
  <c r="AX149" i="1"/>
  <c r="AU149" i="1"/>
  <c r="AR149" i="1"/>
  <c r="AO149" i="1"/>
  <c r="AL149" i="1"/>
  <c r="AI149" i="1"/>
  <c r="AF149" i="1"/>
  <c r="AC149" i="1"/>
  <c r="Z149" i="1"/>
  <c r="W149" i="1"/>
  <c r="T149" i="1"/>
  <c r="Q149" i="1"/>
  <c r="N149" i="1"/>
  <c r="BF149" i="1" s="1"/>
  <c r="K149" i="1"/>
  <c r="BG149" i="1" s="1"/>
  <c r="BE148" i="1"/>
  <c r="BA148" i="1"/>
  <c r="AX148" i="1"/>
  <c r="AU148" i="1"/>
  <c r="AR148" i="1"/>
  <c r="AO148" i="1"/>
  <c r="AL148" i="1"/>
  <c r="AI148" i="1"/>
  <c r="AF148" i="1"/>
  <c r="AC148" i="1"/>
  <c r="Z148" i="1"/>
  <c r="W148" i="1"/>
  <c r="T148" i="1"/>
  <c r="Q148" i="1"/>
  <c r="N148" i="1"/>
  <c r="BF148" i="1" s="1"/>
  <c r="K148" i="1"/>
  <c r="BG148" i="1" s="1"/>
  <c r="BH148" i="1" s="1"/>
  <c r="BG147" i="1"/>
  <c r="BH147" i="1" s="1"/>
  <c r="BE147" i="1"/>
  <c r="BA147" i="1"/>
  <c r="AX147" i="1"/>
  <c r="AU147" i="1"/>
  <c r="AR147" i="1"/>
  <c r="AO147" i="1"/>
  <c r="AL147" i="1"/>
  <c r="AI147" i="1"/>
  <c r="AF147" i="1"/>
  <c r="AC147" i="1"/>
  <c r="Z147" i="1"/>
  <c r="W147" i="1"/>
  <c r="T147" i="1"/>
  <c r="Q147" i="1"/>
  <c r="BF147" i="1" s="1"/>
  <c r="N147" i="1"/>
  <c r="K147" i="1"/>
  <c r="BE146" i="1"/>
  <c r="BA146" i="1"/>
  <c r="AX146" i="1"/>
  <c r="AU146" i="1"/>
  <c r="AR146" i="1"/>
  <c r="AO146" i="1"/>
  <c r="AL146" i="1"/>
  <c r="AI146" i="1"/>
  <c r="AF146" i="1"/>
  <c r="AC146" i="1"/>
  <c r="Z146" i="1"/>
  <c r="W146" i="1"/>
  <c r="T146" i="1"/>
  <c r="BF146" i="1" s="1"/>
  <c r="Q146" i="1"/>
  <c r="N146" i="1"/>
  <c r="K146" i="1"/>
  <c r="BG145" i="1"/>
  <c r="BH145" i="1" s="1"/>
  <c r="BE145" i="1"/>
  <c r="BA145" i="1"/>
  <c r="AX145" i="1"/>
  <c r="AU145" i="1"/>
  <c r="AR145" i="1"/>
  <c r="AO145" i="1"/>
  <c r="AL145" i="1"/>
  <c r="AI145" i="1"/>
  <c r="AF145" i="1"/>
  <c r="AC145" i="1"/>
  <c r="Z145" i="1"/>
  <c r="W145" i="1"/>
  <c r="T145" i="1"/>
  <c r="Q145" i="1"/>
  <c r="N145" i="1"/>
  <c r="BF145" i="1" s="1"/>
  <c r="K145" i="1"/>
  <c r="BG144" i="1"/>
  <c r="BH144" i="1" s="1"/>
  <c r="BE144" i="1"/>
  <c r="BA144" i="1"/>
  <c r="AX144" i="1"/>
  <c r="AU144" i="1"/>
  <c r="AR144" i="1"/>
  <c r="AO144" i="1"/>
  <c r="AL144" i="1"/>
  <c r="AI144" i="1"/>
  <c r="AF144" i="1"/>
  <c r="AC144" i="1"/>
  <c r="Z144" i="1"/>
  <c r="W144" i="1"/>
  <c r="T144" i="1"/>
  <c r="Q144" i="1"/>
  <c r="N144" i="1"/>
  <c r="K144" i="1"/>
  <c r="BE143" i="1"/>
  <c r="BA143" i="1"/>
  <c r="AX143" i="1"/>
  <c r="AU143" i="1"/>
  <c r="AR143" i="1"/>
  <c r="AO143" i="1"/>
  <c r="AL143" i="1"/>
  <c r="AI143" i="1"/>
  <c r="AF143" i="1"/>
  <c r="AC143" i="1"/>
  <c r="Z143" i="1"/>
  <c r="W143" i="1"/>
  <c r="T143" i="1"/>
  <c r="Q143" i="1"/>
  <c r="N143" i="1"/>
  <c r="K143" i="1"/>
  <c r="BE142" i="1"/>
  <c r="BA142" i="1"/>
  <c r="AX142" i="1"/>
  <c r="AU142" i="1"/>
  <c r="AR142" i="1"/>
  <c r="AO142" i="1"/>
  <c r="AL142" i="1"/>
  <c r="AI142" i="1"/>
  <c r="AF142" i="1"/>
  <c r="AC142" i="1"/>
  <c r="Z142" i="1"/>
  <c r="W142" i="1"/>
  <c r="BF142" i="1" s="1"/>
  <c r="T142" i="1"/>
  <c r="Q142" i="1"/>
  <c r="N142" i="1"/>
  <c r="K142" i="1"/>
  <c r="BG142" i="1" s="1"/>
  <c r="BH142" i="1" s="1"/>
  <c r="BG141" i="1"/>
  <c r="BH141" i="1" s="1"/>
  <c r="BE141" i="1"/>
  <c r="BA141" i="1"/>
  <c r="AX141" i="1"/>
  <c r="AU141" i="1"/>
  <c r="AR141" i="1"/>
  <c r="AO141" i="1"/>
  <c r="AL141" i="1"/>
  <c r="AI141" i="1"/>
  <c r="AF141" i="1"/>
  <c r="AC141" i="1"/>
  <c r="Z141" i="1"/>
  <c r="W141" i="1"/>
  <c r="T141" i="1"/>
  <c r="Q141" i="1"/>
  <c r="N141" i="1"/>
  <c r="K141" i="1"/>
  <c r="BE140" i="1"/>
  <c r="BA140" i="1"/>
  <c r="AX140" i="1"/>
  <c r="AU140" i="1"/>
  <c r="AR140" i="1"/>
  <c r="AO140" i="1"/>
  <c r="AL140" i="1"/>
  <c r="AI140" i="1"/>
  <c r="AF140" i="1"/>
  <c r="AC140" i="1"/>
  <c r="Z140" i="1"/>
  <c r="W140" i="1"/>
  <c r="T140" i="1"/>
  <c r="Q140" i="1"/>
  <c r="N140" i="1"/>
  <c r="K140" i="1"/>
  <c r="BG140" i="1" s="1"/>
  <c r="BH140" i="1" s="1"/>
  <c r="BG139" i="1"/>
  <c r="BH139" i="1" s="1"/>
  <c r="BE139" i="1"/>
  <c r="BA139" i="1"/>
  <c r="AX139" i="1"/>
  <c r="AU139" i="1"/>
  <c r="AR139" i="1"/>
  <c r="AO139" i="1"/>
  <c r="AL139" i="1"/>
  <c r="AI139" i="1"/>
  <c r="AF139" i="1"/>
  <c r="AC139" i="1"/>
  <c r="Z139" i="1"/>
  <c r="W139" i="1"/>
  <c r="BF139" i="1" s="1"/>
  <c r="T139" i="1"/>
  <c r="Q139" i="1"/>
  <c r="N139" i="1"/>
  <c r="K139" i="1"/>
  <c r="BG138" i="1"/>
  <c r="BH138" i="1" s="1"/>
  <c r="BE138" i="1"/>
  <c r="BA138" i="1"/>
  <c r="AX138" i="1"/>
  <c r="AU138" i="1"/>
  <c r="AR138" i="1"/>
  <c r="AO138" i="1"/>
  <c r="AL138" i="1"/>
  <c r="AI138" i="1"/>
  <c r="AF138" i="1"/>
  <c r="AC138" i="1"/>
  <c r="Z138" i="1"/>
  <c r="W138" i="1"/>
  <c r="T138" i="1"/>
  <c r="Q138" i="1"/>
  <c r="N138" i="1"/>
  <c r="BF138" i="1" s="1"/>
  <c r="K138" i="1"/>
  <c r="BE137" i="1"/>
  <c r="BA137" i="1"/>
  <c r="AX137" i="1"/>
  <c r="AU137" i="1"/>
  <c r="AR137" i="1"/>
  <c r="AO137" i="1"/>
  <c r="AL137" i="1"/>
  <c r="AI137" i="1"/>
  <c r="AF137" i="1"/>
  <c r="AC137" i="1"/>
  <c r="Z137" i="1"/>
  <c r="W137" i="1"/>
  <c r="T137" i="1"/>
  <c r="Q137" i="1"/>
  <c r="N137" i="1"/>
  <c r="K137" i="1"/>
  <c r="BG137" i="1" s="1"/>
  <c r="BH137" i="1" s="1"/>
  <c r="BE136" i="1"/>
  <c r="BA136" i="1"/>
  <c r="AX136" i="1"/>
  <c r="AU136" i="1"/>
  <c r="AR136" i="1"/>
  <c r="AO136" i="1"/>
  <c r="AL136" i="1"/>
  <c r="AI136" i="1"/>
  <c r="AF136" i="1"/>
  <c r="AC136" i="1"/>
  <c r="Z136" i="1"/>
  <c r="W136" i="1"/>
  <c r="T136" i="1"/>
  <c r="Q136" i="1"/>
  <c r="N136" i="1"/>
  <c r="BF136" i="1" s="1"/>
  <c r="K136" i="1"/>
  <c r="BG136" i="1" s="1"/>
  <c r="BH136" i="1" s="1"/>
  <c r="BG135" i="1"/>
  <c r="BH135" i="1" s="1"/>
  <c r="BE135" i="1"/>
  <c r="BA135" i="1"/>
  <c r="AX135" i="1"/>
  <c r="AU135" i="1"/>
  <c r="AR135" i="1"/>
  <c r="AO135" i="1"/>
  <c r="AL135" i="1"/>
  <c r="AI135" i="1"/>
  <c r="AF135" i="1"/>
  <c r="AC135" i="1"/>
  <c r="Z135" i="1"/>
  <c r="W135" i="1"/>
  <c r="T135" i="1"/>
  <c r="Q135" i="1"/>
  <c r="BF135" i="1" s="1"/>
  <c r="N135" i="1"/>
  <c r="K135" i="1"/>
  <c r="BE134" i="1"/>
  <c r="BA134" i="1"/>
  <c r="AX134" i="1"/>
  <c r="AU134" i="1"/>
  <c r="AR134" i="1"/>
  <c r="AO134" i="1"/>
  <c r="AL134" i="1"/>
  <c r="AI134" i="1"/>
  <c r="AF134" i="1"/>
  <c r="AC134" i="1"/>
  <c r="Z134" i="1"/>
  <c r="W134" i="1"/>
  <c r="T134" i="1"/>
  <c r="BF134" i="1" s="1"/>
  <c r="Q134" i="1"/>
  <c r="N134" i="1"/>
  <c r="K134" i="1"/>
  <c r="BG133" i="1"/>
  <c r="BH133" i="1" s="1"/>
  <c r="BE133" i="1"/>
  <c r="BA133" i="1"/>
  <c r="AX133" i="1"/>
  <c r="AU133" i="1"/>
  <c r="AR133" i="1"/>
  <c r="AO133" i="1"/>
  <c r="AL133" i="1"/>
  <c r="AI133" i="1"/>
  <c r="AF133" i="1"/>
  <c r="AC133" i="1"/>
  <c r="Z133" i="1"/>
  <c r="W133" i="1"/>
  <c r="T133" i="1"/>
  <c r="Q133" i="1"/>
  <c r="N133" i="1"/>
  <c r="BF133" i="1" s="1"/>
  <c r="K133" i="1"/>
  <c r="BE132" i="1"/>
  <c r="BA132" i="1"/>
  <c r="AX132" i="1"/>
  <c r="AU132" i="1"/>
  <c r="AR132" i="1"/>
  <c r="AO132" i="1"/>
  <c r="AL132" i="1"/>
  <c r="AI132" i="1"/>
  <c r="AF132" i="1"/>
  <c r="AC132" i="1"/>
  <c r="Z132" i="1"/>
  <c r="W132" i="1"/>
  <c r="T132" i="1"/>
  <c r="Q132" i="1"/>
  <c r="N132" i="1"/>
  <c r="K132" i="1"/>
  <c r="BG132" i="1" s="1"/>
  <c r="BH132" i="1" s="1"/>
  <c r="BE131" i="1"/>
  <c r="BA131" i="1"/>
  <c r="AX131" i="1"/>
  <c r="AU131" i="1"/>
  <c r="AR131" i="1"/>
  <c r="AO131" i="1"/>
  <c r="AL131" i="1"/>
  <c r="AI131" i="1"/>
  <c r="AF131" i="1"/>
  <c r="AC131" i="1"/>
  <c r="Z131" i="1"/>
  <c r="W131" i="1"/>
  <c r="T131" i="1"/>
  <c r="Q131" i="1"/>
  <c r="N131" i="1"/>
  <c r="BF131" i="1" s="1"/>
  <c r="K131" i="1"/>
  <c r="BE130" i="1"/>
  <c r="BA130" i="1"/>
  <c r="AX130" i="1"/>
  <c r="AU130" i="1"/>
  <c r="AR130" i="1"/>
  <c r="AO130" i="1"/>
  <c r="AL130" i="1"/>
  <c r="AI130" i="1"/>
  <c r="AF130" i="1"/>
  <c r="AC130" i="1"/>
  <c r="Z130" i="1"/>
  <c r="W130" i="1"/>
  <c r="BF130" i="1" s="1"/>
  <c r="T130" i="1"/>
  <c r="Q130" i="1"/>
  <c r="N130" i="1"/>
  <c r="K130" i="1"/>
  <c r="BG130" i="1" s="1"/>
  <c r="BH130" i="1" s="1"/>
  <c r="BE129" i="1"/>
  <c r="BG129" i="1" s="1"/>
  <c r="BH129" i="1" s="1"/>
  <c r="BA129" i="1"/>
  <c r="AX129" i="1"/>
  <c r="AU129" i="1"/>
  <c r="AR129" i="1"/>
  <c r="AO129" i="1"/>
  <c r="AL129" i="1"/>
  <c r="AI129" i="1"/>
  <c r="AF129" i="1"/>
  <c r="AC129" i="1"/>
  <c r="Z129" i="1"/>
  <c r="W129" i="1"/>
  <c r="T129" i="1"/>
  <c r="Q129" i="1"/>
  <c r="N129" i="1"/>
  <c r="K129" i="1"/>
  <c r="BE128" i="1"/>
  <c r="BA128" i="1"/>
  <c r="AX128" i="1"/>
  <c r="AU128" i="1"/>
  <c r="AR128" i="1"/>
  <c r="AO128" i="1"/>
  <c r="AL128" i="1"/>
  <c r="AI128" i="1"/>
  <c r="AF128" i="1"/>
  <c r="AC128" i="1"/>
  <c r="Z128" i="1"/>
  <c r="W128" i="1"/>
  <c r="T128" i="1"/>
  <c r="Q128" i="1"/>
  <c r="N128" i="1"/>
  <c r="D128" i="1"/>
  <c r="K128" i="1" s="1"/>
  <c r="BE127" i="1"/>
  <c r="BA127" i="1"/>
  <c r="AX127" i="1"/>
  <c r="AU127" i="1"/>
  <c r="AR127" i="1"/>
  <c r="AO127" i="1"/>
  <c r="AL127" i="1"/>
  <c r="AI127" i="1"/>
  <c r="AF127" i="1"/>
  <c r="AC127" i="1"/>
  <c r="Z127" i="1"/>
  <c r="W127" i="1"/>
  <c r="BF127" i="1" s="1"/>
  <c r="T127" i="1"/>
  <c r="Q127" i="1"/>
  <c r="N127" i="1"/>
  <c r="D127" i="1"/>
  <c r="K127" i="1" s="1"/>
  <c r="BG127" i="1" s="1"/>
  <c r="BH127" i="1" s="1"/>
  <c r="BE126" i="1"/>
  <c r="BA126" i="1"/>
  <c r="AX126" i="1"/>
  <c r="AU126" i="1"/>
  <c r="AR126" i="1"/>
  <c r="AO126" i="1"/>
  <c r="AL126" i="1"/>
  <c r="AI126" i="1"/>
  <c r="AF126" i="1"/>
  <c r="AC126" i="1"/>
  <c r="Z126" i="1"/>
  <c r="W126" i="1"/>
  <c r="T126" i="1"/>
  <c r="Q126" i="1"/>
  <c r="N126" i="1"/>
  <c r="D126" i="1"/>
  <c r="K126" i="1" s="1"/>
  <c r="BG126" i="1" s="1"/>
  <c r="BH126" i="1" s="1"/>
  <c r="BE125" i="1"/>
  <c r="BA125" i="1"/>
  <c r="AX125" i="1"/>
  <c r="AX163" i="1" s="1"/>
  <c r="AU125" i="1"/>
  <c r="AU163" i="1" s="1"/>
  <c r="AR125" i="1"/>
  <c r="AO125" i="1"/>
  <c r="AL125" i="1"/>
  <c r="AL163" i="1" s="1"/>
  <c r="AI125" i="1"/>
  <c r="AF125" i="1"/>
  <c r="AF163" i="1" s="1"/>
  <c r="AC125" i="1"/>
  <c r="AC163" i="1" s="1"/>
  <c r="Z125" i="1"/>
  <c r="W125" i="1"/>
  <c r="T125" i="1"/>
  <c r="T163" i="1" s="1"/>
  <c r="Q125" i="1"/>
  <c r="N125" i="1"/>
  <c r="N163" i="1" s="1"/>
  <c r="D125" i="1"/>
  <c r="K125" i="1" s="1"/>
  <c r="D124" i="1"/>
  <c r="K124" i="1" s="1"/>
  <c r="BD123" i="1"/>
  <c r="D123" i="1"/>
  <c r="K123" i="1" s="1"/>
  <c r="BG123" i="1" s="1"/>
  <c r="BG247" i="1" s="1"/>
  <c r="BG122" i="1"/>
  <c r="BH122" i="1" s="1"/>
  <c r="BE122" i="1"/>
  <c r="BA122" i="1"/>
  <c r="AX122" i="1"/>
  <c r="AU122" i="1"/>
  <c r="AR122" i="1"/>
  <c r="AO122" i="1"/>
  <c r="AL122" i="1"/>
  <c r="AI122" i="1"/>
  <c r="AF122" i="1"/>
  <c r="AC122" i="1"/>
  <c r="Z122" i="1"/>
  <c r="W122" i="1"/>
  <c r="T122" i="1"/>
  <c r="Q122" i="1"/>
  <c r="BF122" i="1" s="1"/>
  <c r="N122" i="1"/>
  <c r="K122" i="1"/>
  <c r="BG121" i="1"/>
  <c r="BH121" i="1" s="1"/>
  <c r="BE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BF121" i="1" s="1"/>
  <c r="K121" i="1"/>
  <c r="BH120" i="1"/>
  <c r="BE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BF120" i="1" s="1"/>
  <c r="K120" i="1"/>
  <c r="BG120" i="1" s="1"/>
  <c r="BE119" i="1"/>
  <c r="BG119" i="1" s="1"/>
  <c r="BH119" i="1" s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BE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BF118" i="1" s="1"/>
  <c r="N118" i="1"/>
  <c r="K118" i="1"/>
  <c r="BG118" i="1" s="1"/>
  <c r="BH118" i="1" s="1"/>
  <c r="BE117" i="1"/>
  <c r="BG117" i="1" s="1"/>
  <c r="BH117" i="1" s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BF117" i="1" s="1"/>
  <c r="K117" i="1"/>
  <c r="BG116" i="1"/>
  <c r="BH116" i="1" s="1"/>
  <c r="BE116" i="1"/>
  <c r="BA116" i="1"/>
  <c r="AX116" i="1"/>
  <c r="AU116" i="1"/>
  <c r="AR116" i="1"/>
  <c r="AO116" i="1"/>
  <c r="AL116" i="1"/>
  <c r="AI116" i="1"/>
  <c r="AF116" i="1"/>
  <c r="AC116" i="1"/>
  <c r="Z116" i="1"/>
  <c r="W116" i="1"/>
  <c r="BF116" i="1" s="1"/>
  <c r="T116" i="1"/>
  <c r="Q116" i="1"/>
  <c r="N116" i="1"/>
  <c r="K116" i="1"/>
  <c r="BG115" i="1"/>
  <c r="BH115" i="1" s="1"/>
  <c r="BE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BF115" i="1" s="1"/>
  <c r="K115" i="1"/>
  <c r="BE114" i="1"/>
  <c r="BA114" i="1"/>
  <c r="AX114" i="1"/>
  <c r="AU114" i="1"/>
  <c r="AR114" i="1"/>
  <c r="AO114" i="1"/>
  <c r="AL114" i="1"/>
  <c r="AI114" i="1"/>
  <c r="AF114" i="1"/>
  <c r="AC114" i="1"/>
  <c r="Z114" i="1"/>
  <c r="W114" i="1"/>
  <c r="BF114" i="1" s="1"/>
  <c r="T114" i="1"/>
  <c r="Q114" i="1"/>
  <c r="N114" i="1"/>
  <c r="K114" i="1"/>
  <c r="BG114" i="1" s="1"/>
  <c r="BH114" i="1" s="1"/>
  <c r="D114" i="1"/>
  <c r="BE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BF113" i="1" s="1"/>
  <c r="N113" i="1"/>
  <c r="K113" i="1"/>
  <c r="BG112" i="1"/>
  <c r="BH112" i="1" s="1"/>
  <c r="BE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BF112" i="1" s="1"/>
  <c r="Q112" i="1"/>
  <c r="N112" i="1"/>
  <c r="D112" i="1"/>
  <c r="K112" i="1" s="1"/>
  <c r="BE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BG111" i="1" s="1"/>
  <c r="BH111" i="1" s="1"/>
  <c r="BE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BF110" i="1" s="1"/>
  <c r="N110" i="1"/>
  <c r="D110" i="1"/>
  <c r="K110" i="1" s="1"/>
  <c r="BG110" i="1" s="1"/>
  <c r="BH110" i="1" s="1"/>
  <c r="BE109" i="1"/>
  <c r="BA109" i="1"/>
  <c r="AX109" i="1"/>
  <c r="AU109" i="1"/>
  <c r="AR109" i="1"/>
  <c r="AO109" i="1"/>
  <c r="AL109" i="1"/>
  <c r="AI109" i="1"/>
  <c r="AF109" i="1"/>
  <c r="AC109" i="1"/>
  <c r="Z109" i="1"/>
  <c r="W109" i="1"/>
  <c r="T109" i="1"/>
  <c r="BF109" i="1" s="1"/>
  <c r="Q109" i="1"/>
  <c r="N109" i="1"/>
  <c r="K109" i="1"/>
  <c r="BG109" i="1" s="1"/>
  <c r="BH109" i="1" s="1"/>
  <c r="D109" i="1"/>
  <c r="BE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BF108" i="1" s="1"/>
  <c r="N108" i="1"/>
  <c r="K108" i="1"/>
  <c r="BG108" i="1" s="1"/>
  <c r="BH108" i="1" s="1"/>
  <c r="BE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BG107" i="1" s="1"/>
  <c r="BH107" i="1" s="1"/>
  <c r="BE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BF106" i="1" s="1"/>
  <c r="K106" i="1"/>
  <c r="BG106" i="1" s="1"/>
  <c r="BH106" i="1" s="1"/>
  <c r="BA105" i="1"/>
  <c r="AX105" i="1"/>
  <c r="AU105" i="1"/>
  <c r="AR105" i="1"/>
  <c r="AN105" i="1"/>
  <c r="AO105" i="1" s="1"/>
  <c r="AL105" i="1"/>
  <c r="AI105" i="1"/>
  <c r="AF105" i="1"/>
  <c r="AC105" i="1"/>
  <c r="Z105" i="1"/>
  <c r="W105" i="1"/>
  <c r="S105" i="1"/>
  <c r="BE105" i="1" s="1"/>
  <c r="BG105" i="1" s="1"/>
  <c r="BH105" i="1" s="1"/>
  <c r="Q105" i="1"/>
  <c r="N105" i="1"/>
  <c r="K105" i="1"/>
  <c r="BE104" i="1"/>
  <c r="BA104" i="1"/>
  <c r="AX104" i="1"/>
  <c r="AU104" i="1"/>
  <c r="AR104" i="1"/>
  <c r="AO104" i="1"/>
  <c r="AL104" i="1"/>
  <c r="AI104" i="1"/>
  <c r="AF104" i="1"/>
  <c r="AC104" i="1"/>
  <c r="Z104" i="1"/>
  <c r="W104" i="1"/>
  <c r="BF104" i="1" s="1"/>
  <c r="T104" i="1"/>
  <c r="Q104" i="1"/>
  <c r="N104" i="1"/>
  <c r="K104" i="1"/>
  <c r="BG104" i="1" s="1"/>
  <c r="BH104" i="1" s="1"/>
  <c r="BE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BG103" i="1" s="1"/>
  <c r="BH103" i="1" s="1"/>
  <c r="BE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BF102" i="1" s="1"/>
  <c r="K102" i="1"/>
  <c r="BG102" i="1" s="1"/>
  <c r="BH102" i="1" s="1"/>
  <c r="BE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D101" i="1"/>
  <c r="K101" i="1" s="1"/>
  <c r="BG101" i="1" s="1"/>
  <c r="BH101" i="1" s="1"/>
  <c r="BG100" i="1"/>
  <c r="BH100" i="1" s="1"/>
  <c r="BE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BF100" i="1" s="1"/>
  <c r="K100" i="1"/>
  <c r="BE99" i="1"/>
  <c r="BA99" i="1"/>
  <c r="AX99" i="1"/>
  <c r="AU99" i="1"/>
  <c r="AR99" i="1"/>
  <c r="AO99" i="1"/>
  <c r="AL99" i="1"/>
  <c r="AI99" i="1"/>
  <c r="AF99" i="1"/>
  <c r="AC99" i="1"/>
  <c r="Z99" i="1"/>
  <c r="W99" i="1"/>
  <c r="BF99" i="1" s="1"/>
  <c r="T99" i="1"/>
  <c r="Q99" i="1"/>
  <c r="N99" i="1"/>
  <c r="D99" i="1"/>
  <c r="K99" i="1" s="1"/>
  <c r="BG99" i="1" s="1"/>
  <c r="BH99" i="1" s="1"/>
  <c r="BE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BF98" i="1" s="1"/>
  <c r="D98" i="1"/>
  <c r="K98" i="1" s="1"/>
  <c r="BG98" i="1" s="1"/>
  <c r="BH98" i="1" s="1"/>
  <c r="BE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BF97" i="1" s="1"/>
  <c r="N97" i="1"/>
  <c r="K97" i="1"/>
  <c r="D97" i="1"/>
  <c r="BE96" i="1"/>
  <c r="BA96" i="1"/>
  <c r="AX96" i="1"/>
  <c r="AU96" i="1"/>
  <c r="AR96" i="1"/>
  <c r="AO96" i="1"/>
  <c r="AL96" i="1"/>
  <c r="AI96" i="1"/>
  <c r="AF96" i="1"/>
  <c r="AC96" i="1"/>
  <c r="Z96" i="1"/>
  <c r="W96" i="1"/>
  <c r="BF96" i="1" s="1"/>
  <c r="T96" i="1"/>
  <c r="Q96" i="1"/>
  <c r="N96" i="1"/>
  <c r="D96" i="1"/>
  <c r="K96" i="1" s="1"/>
  <c r="BG96" i="1" s="1"/>
  <c r="BH96" i="1" s="1"/>
  <c r="BH95" i="1"/>
  <c r="BE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BF95" i="1" s="1"/>
  <c r="K95" i="1"/>
  <c r="BG95" i="1" s="1"/>
  <c r="BG94" i="1"/>
  <c r="BH94" i="1" s="1"/>
  <c r="BE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BF94" i="1" s="1"/>
  <c r="D94" i="1"/>
  <c r="K94" i="1" s="1"/>
  <c r="BE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BF93" i="1" s="1"/>
  <c r="D93" i="1"/>
  <c r="K93" i="1" s="1"/>
  <c r="BG93" i="1" s="1"/>
  <c r="BH93" i="1" s="1"/>
  <c r="BE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D92" i="1"/>
  <c r="K92" i="1" s="1"/>
  <c r="BG92" i="1" s="1"/>
  <c r="BH92" i="1" s="1"/>
  <c r="BE91" i="1"/>
  <c r="BG91" i="1" s="1"/>
  <c r="BH91" i="1" s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BF91" i="1" s="1"/>
  <c r="K91" i="1"/>
  <c r="BG90" i="1"/>
  <c r="BH90" i="1" s="1"/>
  <c r="BE90" i="1"/>
  <c r="BA90" i="1"/>
  <c r="AX90" i="1"/>
  <c r="AU90" i="1"/>
  <c r="AR90" i="1"/>
  <c r="AO90" i="1"/>
  <c r="AL90" i="1"/>
  <c r="AI90" i="1"/>
  <c r="AF90" i="1"/>
  <c r="AC90" i="1"/>
  <c r="Z90" i="1"/>
  <c r="W90" i="1"/>
  <c r="BF90" i="1" s="1"/>
  <c r="T90" i="1"/>
  <c r="Q90" i="1"/>
  <c r="N90" i="1"/>
  <c r="K90" i="1"/>
  <c r="BE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S89" i="1"/>
  <c r="Q89" i="1"/>
  <c r="N89" i="1"/>
  <c r="BF89" i="1" s="1"/>
  <c r="K89" i="1"/>
  <c r="BG89" i="1" s="1"/>
  <c r="BH89" i="1" s="1"/>
  <c r="BE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K88" i="1"/>
  <c r="BG88" i="1" s="1"/>
  <c r="BH88" i="1" s="1"/>
  <c r="BE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S87" i="1"/>
  <c r="Q87" i="1"/>
  <c r="N87" i="1"/>
  <c r="BF87" i="1" s="1"/>
  <c r="D87" i="1"/>
  <c r="K87" i="1" s="1"/>
  <c r="BE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S86" i="1"/>
  <c r="Q86" i="1"/>
  <c r="N86" i="1"/>
  <c r="BF86" i="1" s="1"/>
  <c r="K86" i="1"/>
  <c r="BG86" i="1" s="1"/>
  <c r="BH86" i="1" s="1"/>
  <c r="BE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D85" i="1"/>
  <c r="K85" i="1" s="1"/>
  <c r="BG85" i="1" s="1"/>
  <c r="BH85" i="1" s="1"/>
  <c r="BG84" i="1"/>
  <c r="BH84" i="1" s="1"/>
  <c r="BE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BF84" i="1" s="1"/>
  <c r="K84" i="1"/>
  <c r="BE83" i="1"/>
  <c r="BA83" i="1"/>
  <c r="AX83" i="1"/>
  <c r="AU83" i="1"/>
  <c r="AR83" i="1"/>
  <c r="AO83" i="1"/>
  <c r="AL83" i="1"/>
  <c r="AI83" i="1"/>
  <c r="AF83" i="1"/>
  <c r="AC83" i="1"/>
  <c r="Z83" i="1"/>
  <c r="W83" i="1"/>
  <c r="T83" i="1"/>
  <c r="Q83" i="1"/>
  <c r="BF83" i="1" s="1"/>
  <c r="N83" i="1"/>
  <c r="D83" i="1"/>
  <c r="K83" i="1" s="1"/>
  <c r="BG83" i="1" s="1"/>
  <c r="BH83" i="1" s="1"/>
  <c r="BG82" i="1"/>
  <c r="BH82" i="1" s="1"/>
  <c r="BE82" i="1"/>
  <c r="BA82" i="1"/>
  <c r="AX82" i="1"/>
  <c r="AU82" i="1"/>
  <c r="AR82" i="1"/>
  <c r="AO82" i="1"/>
  <c r="AL82" i="1"/>
  <c r="AI82" i="1"/>
  <c r="AF82" i="1"/>
  <c r="AC82" i="1"/>
  <c r="Z82" i="1"/>
  <c r="W82" i="1"/>
  <c r="T82" i="1"/>
  <c r="Q82" i="1"/>
  <c r="N82" i="1"/>
  <c r="BF82" i="1" s="1"/>
  <c r="K82" i="1"/>
  <c r="BG81" i="1"/>
  <c r="BH81" i="1" s="1"/>
  <c r="BE81" i="1"/>
  <c r="BA81" i="1"/>
  <c r="AX81" i="1"/>
  <c r="AU81" i="1"/>
  <c r="AR81" i="1"/>
  <c r="AO81" i="1"/>
  <c r="AL81" i="1"/>
  <c r="AI81" i="1"/>
  <c r="AF81" i="1"/>
  <c r="AC81" i="1"/>
  <c r="Z81" i="1"/>
  <c r="W81" i="1"/>
  <c r="T81" i="1"/>
  <c r="Q81" i="1"/>
  <c r="N81" i="1"/>
  <c r="BF81" i="1" s="1"/>
  <c r="K81" i="1"/>
  <c r="BE80" i="1"/>
  <c r="BA80" i="1"/>
  <c r="AX80" i="1"/>
  <c r="AU80" i="1"/>
  <c r="AR80" i="1"/>
  <c r="AO80" i="1"/>
  <c r="AL80" i="1"/>
  <c r="AI80" i="1"/>
  <c r="AF80" i="1"/>
  <c r="AC80" i="1"/>
  <c r="Z80" i="1"/>
  <c r="W80" i="1"/>
  <c r="T80" i="1"/>
  <c r="Q80" i="1"/>
  <c r="N80" i="1"/>
  <c r="BF80" i="1" s="1"/>
  <c r="K80" i="1"/>
  <c r="BG80" i="1" s="1"/>
  <c r="BH80" i="1" s="1"/>
  <c r="D80" i="1"/>
  <c r="BE79" i="1"/>
  <c r="BA79" i="1"/>
  <c r="AX79" i="1"/>
  <c r="AU79" i="1"/>
  <c r="AR79" i="1"/>
  <c r="AO79" i="1"/>
  <c r="AL79" i="1"/>
  <c r="AI79" i="1"/>
  <c r="AF79" i="1"/>
  <c r="AC79" i="1"/>
  <c r="Z79" i="1"/>
  <c r="W79" i="1"/>
  <c r="T79" i="1"/>
  <c r="BF79" i="1" s="1"/>
  <c r="Q79" i="1"/>
  <c r="N79" i="1"/>
  <c r="K79" i="1"/>
  <c r="BG79" i="1" s="1"/>
  <c r="BH79" i="1" s="1"/>
  <c r="BE78" i="1"/>
  <c r="BA78" i="1"/>
  <c r="AX78" i="1"/>
  <c r="AU78" i="1"/>
  <c r="AR78" i="1"/>
  <c r="AO78" i="1"/>
  <c r="AL78" i="1"/>
  <c r="AI78" i="1"/>
  <c r="AF78" i="1"/>
  <c r="AC78" i="1"/>
  <c r="Z78" i="1"/>
  <c r="W78" i="1"/>
  <c r="BF78" i="1" s="1"/>
  <c r="T78" i="1"/>
  <c r="S78" i="1"/>
  <c r="Q78" i="1"/>
  <c r="N78" i="1"/>
  <c r="K78" i="1"/>
  <c r="BG78" i="1" s="1"/>
  <c r="BH78" i="1" s="1"/>
  <c r="BE77" i="1"/>
  <c r="BA77" i="1"/>
  <c r="AX77" i="1"/>
  <c r="AU77" i="1"/>
  <c r="AR77" i="1"/>
  <c r="AO77" i="1"/>
  <c r="AL77" i="1"/>
  <c r="AI77" i="1"/>
  <c r="AF77" i="1"/>
  <c r="AC77" i="1"/>
  <c r="Z77" i="1"/>
  <c r="W77" i="1"/>
  <c r="T77" i="1"/>
  <c r="Q77" i="1"/>
  <c r="N77" i="1"/>
  <c r="K77" i="1"/>
  <c r="BG77" i="1" s="1"/>
  <c r="BH77" i="1" s="1"/>
  <c r="BE76" i="1"/>
  <c r="BA76" i="1"/>
  <c r="AX76" i="1"/>
  <c r="AU76" i="1"/>
  <c r="AR76" i="1"/>
  <c r="AO76" i="1"/>
  <c r="AL76" i="1"/>
  <c r="AI76" i="1"/>
  <c r="AF76" i="1"/>
  <c r="AC76" i="1"/>
  <c r="Z76" i="1"/>
  <c r="W76" i="1"/>
  <c r="T76" i="1"/>
  <c r="Q76" i="1"/>
  <c r="BF76" i="1" s="1"/>
  <c r="N76" i="1"/>
  <c r="K76" i="1"/>
  <c r="D76" i="1"/>
  <c r="BA75" i="1"/>
  <c r="AX75" i="1"/>
  <c r="AU75" i="1"/>
  <c r="AR75" i="1"/>
  <c r="AO75" i="1"/>
  <c r="AL75" i="1"/>
  <c r="AI75" i="1"/>
  <c r="AF75" i="1"/>
  <c r="AC75" i="1"/>
  <c r="Z75" i="1"/>
  <c r="W75" i="1"/>
  <c r="S75" i="1"/>
  <c r="T75" i="1" s="1"/>
  <c r="P75" i="1"/>
  <c r="Q75" i="1" s="1"/>
  <c r="N75" i="1"/>
  <c r="K75" i="1"/>
  <c r="BE74" i="1"/>
  <c r="BA74" i="1"/>
  <c r="AX74" i="1"/>
  <c r="AU74" i="1"/>
  <c r="AR74" i="1"/>
  <c r="AO74" i="1"/>
  <c r="AL74" i="1"/>
  <c r="AI74" i="1"/>
  <c r="AF74" i="1"/>
  <c r="AC74" i="1"/>
  <c r="Z74" i="1"/>
  <c r="W74" i="1"/>
  <c r="T74" i="1"/>
  <c r="Q74" i="1"/>
  <c r="N74" i="1"/>
  <c r="K74" i="1"/>
  <c r="BG74" i="1" s="1"/>
  <c r="BH74" i="1" s="1"/>
  <c r="BE73" i="1"/>
  <c r="BA73" i="1"/>
  <c r="AX73" i="1"/>
  <c r="AU73" i="1"/>
  <c r="AR73" i="1"/>
  <c r="AO73" i="1"/>
  <c r="AL73" i="1"/>
  <c r="AI73" i="1"/>
  <c r="AF73" i="1"/>
  <c r="AC73" i="1"/>
  <c r="Z73" i="1"/>
  <c r="W73" i="1"/>
  <c r="T73" i="1"/>
  <c r="Q73" i="1"/>
  <c r="N73" i="1"/>
  <c r="BF73" i="1" s="1"/>
  <c r="K73" i="1"/>
  <c r="BG73" i="1" s="1"/>
  <c r="BH73" i="1" s="1"/>
  <c r="BE72" i="1"/>
  <c r="BA72" i="1"/>
  <c r="AX72" i="1"/>
  <c r="AU72" i="1"/>
  <c r="AR72" i="1"/>
  <c r="AO72" i="1"/>
  <c r="AL72" i="1"/>
  <c r="AI72" i="1"/>
  <c r="AF72" i="1"/>
  <c r="AC72" i="1"/>
  <c r="Z72" i="1"/>
  <c r="W72" i="1"/>
  <c r="T72" i="1"/>
  <c r="Q72" i="1"/>
  <c r="N72" i="1"/>
  <c r="BF72" i="1" s="1"/>
  <c r="D72" i="1"/>
  <c r="K72" i="1" s="1"/>
  <c r="BG72" i="1" s="1"/>
  <c r="BH72" i="1" s="1"/>
  <c r="BE71" i="1"/>
  <c r="BA71" i="1"/>
  <c r="AX71" i="1"/>
  <c r="AU71" i="1"/>
  <c r="AR71" i="1"/>
  <c r="AO71" i="1"/>
  <c r="AL71" i="1"/>
  <c r="AI71" i="1"/>
  <c r="AF71" i="1"/>
  <c r="AC71" i="1"/>
  <c r="Z71" i="1"/>
  <c r="W71" i="1"/>
  <c r="T71" i="1"/>
  <c r="Q71" i="1"/>
  <c r="N71" i="1"/>
  <c r="BF71" i="1" s="1"/>
  <c r="K71" i="1"/>
  <c r="BG71" i="1" s="1"/>
  <c r="BH71" i="1" s="1"/>
  <c r="BE70" i="1"/>
  <c r="BA70" i="1"/>
  <c r="AX70" i="1"/>
  <c r="AU70" i="1"/>
  <c r="AR70" i="1"/>
  <c r="AO70" i="1"/>
  <c r="AL70" i="1"/>
  <c r="AI70" i="1"/>
  <c r="AF70" i="1"/>
  <c r="AC70" i="1"/>
  <c r="Z70" i="1"/>
  <c r="W70" i="1"/>
  <c r="BF70" i="1" s="1"/>
  <c r="T70" i="1"/>
  <c r="Q70" i="1"/>
  <c r="N70" i="1"/>
  <c r="D70" i="1"/>
  <c r="K70" i="1" s="1"/>
  <c r="BG70" i="1" s="1"/>
  <c r="BH70" i="1" s="1"/>
  <c r="BE69" i="1"/>
  <c r="BA69" i="1"/>
  <c r="AX69" i="1"/>
  <c r="AU69" i="1"/>
  <c r="AR69" i="1"/>
  <c r="AO69" i="1"/>
  <c r="AL69" i="1"/>
  <c r="AI69" i="1"/>
  <c r="AF69" i="1"/>
  <c r="AC69" i="1"/>
  <c r="Z69" i="1"/>
  <c r="W69" i="1"/>
  <c r="T69" i="1"/>
  <c r="Q69" i="1"/>
  <c r="BF69" i="1" s="1"/>
  <c r="N69" i="1"/>
  <c r="K69" i="1"/>
  <c r="D69" i="1"/>
  <c r="BE68" i="1"/>
  <c r="BA68" i="1"/>
  <c r="AX68" i="1"/>
  <c r="AU68" i="1"/>
  <c r="AR68" i="1"/>
  <c r="AO68" i="1"/>
  <c r="AL68" i="1"/>
  <c r="AI68" i="1"/>
  <c r="AF68" i="1"/>
  <c r="AC68" i="1"/>
  <c r="Z68" i="1"/>
  <c r="W68" i="1"/>
  <c r="T68" i="1"/>
  <c r="Q68" i="1"/>
  <c r="BF68" i="1" s="1"/>
  <c r="N68" i="1"/>
  <c r="D68" i="1"/>
  <c r="K68" i="1" s="1"/>
  <c r="BG68" i="1" s="1"/>
  <c r="BH68" i="1" s="1"/>
  <c r="BE67" i="1"/>
  <c r="BA67" i="1"/>
  <c r="AX67" i="1"/>
  <c r="AU67" i="1"/>
  <c r="AR67" i="1"/>
  <c r="AO67" i="1"/>
  <c r="AL67" i="1"/>
  <c r="AI67" i="1"/>
  <c r="AF67" i="1"/>
  <c r="AC67" i="1"/>
  <c r="Z67" i="1"/>
  <c r="W67" i="1"/>
  <c r="T67" i="1"/>
  <c r="Q67" i="1"/>
  <c r="N67" i="1"/>
  <c r="BF67" i="1" s="1"/>
  <c r="K67" i="1"/>
  <c r="BG67" i="1" s="1"/>
  <c r="BH67" i="1" s="1"/>
  <c r="BE66" i="1"/>
  <c r="BA66" i="1"/>
  <c r="AX66" i="1"/>
  <c r="AU66" i="1"/>
  <c r="AR66" i="1"/>
  <c r="AO66" i="1"/>
  <c r="AL66" i="1"/>
  <c r="AI66" i="1"/>
  <c r="AF66" i="1"/>
  <c r="AC66" i="1"/>
  <c r="Z66" i="1"/>
  <c r="W66" i="1"/>
  <c r="T66" i="1"/>
  <c r="Q66" i="1"/>
  <c r="N66" i="1"/>
  <c r="D66" i="1"/>
  <c r="K66" i="1" s="1"/>
  <c r="BG66" i="1" s="1"/>
  <c r="BH66" i="1" s="1"/>
  <c r="BG65" i="1"/>
  <c r="BH65" i="1" s="1"/>
  <c r="BE65" i="1"/>
  <c r="BA65" i="1"/>
  <c r="AX65" i="1"/>
  <c r="AU65" i="1"/>
  <c r="AR65" i="1"/>
  <c r="AO65" i="1"/>
  <c r="AL65" i="1"/>
  <c r="AI65" i="1"/>
  <c r="AF65" i="1"/>
  <c r="AC65" i="1"/>
  <c r="Z65" i="1"/>
  <c r="W65" i="1"/>
  <c r="T65" i="1"/>
  <c r="Q65" i="1"/>
  <c r="BF65" i="1" s="1"/>
  <c r="N65" i="1"/>
  <c r="K65" i="1"/>
  <c r="BA64" i="1"/>
  <c r="AX64" i="1"/>
  <c r="AU64" i="1"/>
  <c r="AR64" i="1"/>
  <c r="AO64" i="1"/>
  <c r="AL64" i="1"/>
  <c r="AI64" i="1"/>
  <c r="AF64" i="1"/>
  <c r="AC64" i="1"/>
  <c r="Z64" i="1"/>
  <c r="W64" i="1"/>
  <c r="T64" i="1"/>
  <c r="S64" i="1"/>
  <c r="BE64" i="1" s="1"/>
  <c r="Q64" i="1"/>
  <c r="N64" i="1"/>
  <c r="BF64" i="1" s="1"/>
  <c r="K64" i="1"/>
  <c r="BG63" i="1"/>
  <c r="BH63" i="1" s="1"/>
  <c r="BE63" i="1"/>
  <c r="BA63" i="1"/>
  <c r="AX63" i="1"/>
  <c r="AU63" i="1"/>
  <c r="AR63" i="1"/>
  <c r="AO63" i="1"/>
  <c r="AL63" i="1"/>
  <c r="AI63" i="1"/>
  <c r="AF63" i="1"/>
  <c r="AC63" i="1"/>
  <c r="Z63" i="1"/>
  <c r="W63" i="1"/>
  <c r="T63" i="1"/>
  <c r="Q63" i="1"/>
  <c r="N63" i="1"/>
  <c r="BF63" i="1" s="1"/>
  <c r="K63" i="1"/>
  <c r="BH62" i="1"/>
  <c r="BG62" i="1"/>
  <c r="BE62" i="1"/>
  <c r="BA62" i="1"/>
  <c r="AX62" i="1"/>
  <c r="AU62" i="1"/>
  <c r="AR62" i="1"/>
  <c r="AO62" i="1"/>
  <c r="AL62" i="1"/>
  <c r="AI62" i="1"/>
  <c r="AF62" i="1"/>
  <c r="AC62" i="1"/>
  <c r="Z62" i="1"/>
  <c r="W62" i="1"/>
  <c r="T62" i="1"/>
  <c r="Q62" i="1"/>
  <c r="N62" i="1"/>
  <c r="BF62" i="1" s="1"/>
  <c r="K62" i="1"/>
  <c r="BA61" i="1"/>
  <c r="AX61" i="1"/>
  <c r="AU61" i="1"/>
  <c r="AR61" i="1"/>
  <c r="AO61" i="1"/>
  <c r="AL61" i="1"/>
  <c r="AI61" i="1"/>
  <c r="AF61" i="1"/>
  <c r="AC61" i="1"/>
  <c r="Y61" i="1"/>
  <c r="Z61" i="1" s="1"/>
  <c r="W61" i="1"/>
  <c r="S61" i="1"/>
  <c r="BE61" i="1" s="1"/>
  <c r="Q61" i="1"/>
  <c r="N61" i="1"/>
  <c r="K61" i="1"/>
  <c r="BE60" i="1"/>
  <c r="BA60" i="1"/>
  <c r="AX60" i="1"/>
  <c r="AU60" i="1"/>
  <c r="AR60" i="1"/>
  <c r="AO60" i="1"/>
  <c r="AL60" i="1"/>
  <c r="AI60" i="1"/>
  <c r="AF60" i="1"/>
  <c r="AC60" i="1"/>
  <c r="Z60" i="1"/>
  <c r="W60" i="1"/>
  <c r="T60" i="1"/>
  <c r="Q60" i="1"/>
  <c r="N60" i="1"/>
  <c r="BF60" i="1" s="1"/>
  <c r="K60" i="1"/>
  <c r="BG60" i="1" s="1"/>
  <c r="BH60" i="1" s="1"/>
  <c r="BG59" i="1"/>
  <c r="BH59" i="1" s="1"/>
  <c r="BE59" i="1"/>
  <c r="BA59" i="1"/>
  <c r="AX59" i="1"/>
  <c r="AU59" i="1"/>
  <c r="AR59" i="1"/>
  <c r="AO59" i="1"/>
  <c r="AL59" i="1"/>
  <c r="AI59" i="1"/>
  <c r="AF59" i="1"/>
  <c r="AC59" i="1"/>
  <c r="Z59" i="1"/>
  <c r="W59" i="1"/>
  <c r="BF59" i="1" s="1"/>
  <c r="T59" i="1"/>
  <c r="Q59" i="1"/>
  <c r="N59" i="1"/>
  <c r="K59" i="1"/>
  <c r="BE58" i="1"/>
  <c r="BA58" i="1"/>
  <c r="AX58" i="1"/>
  <c r="AU58" i="1"/>
  <c r="AR58" i="1"/>
  <c r="AO58" i="1"/>
  <c r="AL58" i="1"/>
  <c r="AI58" i="1"/>
  <c r="AF58" i="1"/>
  <c r="AC58" i="1"/>
  <c r="Z58" i="1"/>
  <c r="W58" i="1"/>
  <c r="T58" i="1"/>
  <c r="Q58" i="1"/>
  <c r="N58" i="1"/>
  <c r="D58" i="1"/>
  <c r="K58" i="1" s="1"/>
  <c r="BG58" i="1" s="1"/>
  <c r="BH58" i="1" s="1"/>
  <c r="BG57" i="1"/>
  <c r="BH57" i="1" s="1"/>
  <c r="BE57" i="1"/>
  <c r="BA57" i="1"/>
  <c r="AX57" i="1"/>
  <c r="AU57" i="1"/>
  <c r="AR57" i="1"/>
  <c r="AO57" i="1"/>
  <c r="AL57" i="1"/>
  <c r="AI57" i="1"/>
  <c r="AF57" i="1"/>
  <c r="AC57" i="1"/>
  <c r="Z57" i="1"/>
  <c r="W57" i="1"/>
  <c r="T57" i="1"/>
  <c r="Q57" i="1"/>
  <c r="BF57" i="1" s="1"/>
  <c r="N57" i="1"/>
  <c r="K57" i="1"/>
  <c r="BE56" i="1"/>
  <c r="BA56" i="1"/>
  <c r="AW56" i="1"/>
  <c r="AX56" i="1" s="1"/>
  <c r="AU56" i="1"/>
  <c r="AR56" i="1"/>
  <c r="AO56" i="1"/>
  <c r="AL56" i="1"/>
  <c r="AI56" i="1"/>
  <c r="AF56" i="1"/>
  <c r="AC56" i="1"/>
  <c r="Z56" i="1"/>
  <c r="W56" i="1"/>
  <c r="T56" i="1"/>
  <c r="S56" i="1"/>
  <c r="Q56" i="1"/>
  <c r="N56" i="1"/>
  <c r="BF56" i="1" s="1"/>
  <c r="D56" i="1"/>
  <c r="K56" i="1" s="1"/>
  <c r="BG56" i="1" s="1"/>
  <c r="BH56" i="1" s="1"/>
  <c r="BE55" i="1"/>
  <c r="BA55" i="1"/>
  <c r="AX55" i="1"/>
  <c r="AU55" i="1"/>
  <c r="AR55" i="1"/>
  <c r="AO55" i="1"/>
  <c r="AL55" i="1"/>
  <c r="AI55" i="1"/>
  <c r="AF55" i="1"/>
  <c r="AC55" i="1"/>
  <c r="Z55" i="1"/>
  <c r="W55" i="1"/>
  <c r="T55" i="1"/>
  <c r="Q55" i="1"/>
  <c r="N55" i="1"/>
  <c r="BF55" i="1" s="1"/>
  <c r="K55" i="1"/>
  <c r="BG55" i="1" s="1"/>
  <c r="BH55" i="1" s="1"/>
  <c r="BE54" i="1"/>
  <c r="BA54" i="1"/>
  <c r="AX54" i="1"/>
  <c r="AU54" i="1"/>
  <c r="AR54" i="1"/>
  <c r="AO54" i="1"/>
  <c r="AL54" i="1"/>
  <c r="AI54" i="1"/>
  <c r="AF54" i="1"/>
  <c r="AC54" i="1"/>
  <c r="Z54" i="1"/>
  <c r="W54" i="1"/>
  <c r="T54" i="1"/>
  <c r="Q54" i="1"/>
  <c r="N54" i="1"/>
  <c r="BF54" i="1" s="1"/>
  <c r="D54" i="1"/>
  <c r="K54" i="1" s="1"/>
  <c r="BG54" i="1" s="1"/>
  <c r="BH54" i="1" s="1"/>
  <c r="BE53" i="1"/>
  <c r="BA53" i="1"/>
  <c r="AX53" i="1"/>
  <c r="AU53" i="1"/>
  <c r="AR53" i="1"/>
  <c r="AO53" i="1"/>
  <c r="AL53" i="1"/>
  <c r="AI53" i="1"/>
  <c r="AF53" i="1"/>
  <c r="AC53" i="1"/>
  <c r="Z53" i="1"/>
  <c r="W53" i="1"/>
  <c r="T53" i="1"/>
  <c r="Q53" i="1"/>
  <c r="N53" i="1"/>
  <c r="BF53" i="1" s="1"/>
  <c r="K53" i="1"/>
  <c r="BG53" i="1" s="1"/>
  <c r="BH53" i="1" s="1"/>
  <c r="BG52" i="1"/>
  <c r="BH52" i="1" s="1"/>
  <c r="BA52" i="1"/>
  <c r="AX52" i="1"/>
  <c r="AU52" i="1"/>
  <c r="AR52" i="1"/>
  <c r="AO52" i="1"/>
  <c r="AL52" i="1"/>
  <c r="AI52" i="1"/>
  <c r="AF52" i="1"/>
  <c r="AC52" i="1"/>
  <c r="Z52" i="1"/>
  <c r="W52" i="1"/>
  <c r="T52" i="1"/>
  <c r="BF52" i="1" s="1"/>
  <c r="S52" i="1"/>
  <c r="BE52" i="1" s="1"/>
  <c r="Q52" i="1"/>
  <c r="N52" i="1"/>
  <c r="K52" i="1"/>
  <c r="BE51" i="1"/>
  <c r="BA51" i="1"/>
  <c r="AX51" i="1"/>
  <c r="AU51" i="1"/>
  <c r="AR51" i="1"/>
  <c r="AO51" i="1"/>
  <c r="AL51" i="1"/>
  <c r="AI51" i="1"/>
  <c r="AF51" i="1"/>
  <c r="AC51" i="1"/>
  <c r="Z51" i="1"/>
  <c r="W51" i="1"/>
  <c r="T51" i="1"/>
  <c r="Q51" i="1"/>
  <c r="BF51" i="1" s="1"/>
  <c r="N51" i="1"/>
  <c r="D51" i="1"/>
  <c r="K51" i="1" s="1"/>
  <c r="BG51" i="1" s="1"/>
  <c r="BH51" i="1" s="1"/>
  <c r="BG50" i="1"/>
  <c r="BH50" i="1" s="1"/>
  <c r="BE50" i="1"/>
  <c r="BA50" i="1"/>
  <c r="AX50" i="1"/>
  <c r="AU50" i="1"/>
  <c r="AR50" i="1"/>
  <c r="AO50" i="1"/>
  <c r="AL50" i="1"/>
  <c r="AI50" i="1"/>
  <c r="AF50" i="1"/>
  <c r="AC50" i="1"/>
  <c r="Z50" i="1"/>
  <c r="W50" i="1"/>
  <c r="T50" i="1"/>
  <c r="Q50" i="1"/>
  <c r="N50" i="1"/>
  <c r="BF50" i="1" s="1"/>
  <c r="K50" i="1"/>
  <c r="BA49" i="1"/>
  <c r="AZ49" i="1"/>
  <c r="AX49" i="1"/>
  <c r="AU49" i="1"/>
  <c r="AR49" i="1"/>
  <c r="AO49" i="1"/>
  <c r="AL49" i="1"/>
  <c r="AI49" i="1"/>
  <c r="AF49" i="1"/>
  <c r="AC49" i="1"/>
  <c r="Z49" i="1"/>
  <c r="W49" i="1"/>
  <c r="T49" i="1"/>
  <c r="Q49" i="1"/>
  <c r="N49" i="1"/>
  <c r="BF49" i="1" s="1"/>
  <c r="M49" i="1"/>
  <c r="BE49" i="1" s="1"/>
  <c r="BG49" i="1" s="1"/>
  <c r="BH49" i="1" s="1"/>
  <c r="K49" i="1"/>
  <c r="BE48" i="1"/>
  <c r="BG48" i="1" s="1"/>
  <c r="BH48" i="1" s="1"/>
  <c r="BA48" i="1"/>
  <c r="AX48" i="1"/>
  <c r="AU48" i="1"/>
  <c r="AR48" i="1"/>
  <c r="AO48" i="1"/>
  <c r="AL48" i="1"/>
  <c r="AI48" i="1"/>
  <c r="AF48" i="1"/>
  <c r="AC48" i="1"/>
  <c r="Z48" i="1"/>
  <c r="W48" i="1"/>
  <c r="T48" i="1"/>
  <c r="Q48" i="1"/>
  <c r="BF48" i="1" s="1"/>
  <c r="N48" i="1"/>
  <c r="K48" i="1"/>
  <c r="BE47" i="1"/>
  <c r="BA47" i="1"/>
  <c r="AX47" i="1"/>
  <c r="AU47" i="1"/>
  <c r="AR47" i="1"/>
  <c r="AO47" i="1"/>
  <c r="AL47" i="1"/>
  <c r="AI47" i="1"/>
  <c r="AF47" i="1"/>
  <c r="AC47" i="1"/>
  <c r="Z47" i="1"/>
  <c r="W47" i="1"/>
  <c r="BF47" i="1" s="1"/>
  <c r="T47" i="1"/>
  <c r="Q47" i="1"/>
  <c r="N47" i="1"/>
  <c r="K47" i="1"/>
  <c r="BG47" i="1" s="1"/>
  <c r="BH47" i="1" s="1"/>
  <c r="BG46" i="1"/>
  <c r="BH46" i="1" s="1"/>
  <c r="BE46" i="1"/>
  <c r="BA46" i="1"/>
  <c r="AX46" i="1"/>
  <c r="AU46" i="1"/>
  <c r="AR46" i="1"/>
  <c r="AO46" i="1"/>
  <c r="AL46" i="1"/>
  <c r="AI46" i="1"/>
  <c r="AF46" i="1"/>
  <c r="AC46" i="1"/>
  <c r="Z46" i="1"/>
  <c r="W46" i="1"/>
  <c r="T46" i="1"/>
  <c r="Q46" i="1"/>
  <c r="N46" i="1"/>
  <c r="BF46" i="1" s="1"/>
  <c r="K46" i="1"/>
  <c r="BE45" i="1"/>
  <c r="BA45" i="1"/>
  <c r="AX45" i="1"/>
  <c r="AU45" i="1"/>
  <c r="AR45" i="1"/>
  <c r="AO45" i="1"/>
  <c r="AL45" i="1"/>
  <c r="AI45" i="1"/>
  <c r="AF45" i="1"/>
  <c r="AC45" i="1"/>
  <c r="Z45" i="1"/>
  <c r="W45" i="1"/>
  <c r="T45" i="1"/>
  <c r="Q45" i="1"/>
  <c r="N45" i="1"/>
  <c r="BF45" i="1" s="1"/>
  <c r="K45" i="1"/>
  <c r="BG45" i="1" s="1"/>
  <c r="BH45" i="1" s="1"/>
  <c r="BE44" i="1"/>
  <c r="BA44" i="1"/>
  <c r="AX44" i="1"/>
  <c r="AU44" i="1"/>
  <c r="AR44" i="1"/>
  <c r="AO44" i="1"/>
  <c r="AL44" i="1"/>
  <c r="AI44" i="1"/>
  <c r="AF44" i="1"/>
  <c r="AC44" i="1"/>
  <c r="Z44" i="1"/>
  <c r="W44" i="1"/>
  <c r="T44" i="1"/>
  <c r="Q44" i="1"/>
  <c r="N44" i="1"/>
  <c r="BF44" i="1" s="1"/>
  <c r="K44" i="1"/>
  <c r="BG44" i="1" s="1"/>
  <c r="BH44" i="1" s="1"/>
  <c r="BG43" i="1"/>
  <c r="BH43" i="1" s="1"/>
  <c r="BE43" i="1"/>
  <c r="BA43" i="1"/>
  <c r="AX43" i="1"/>
  <c r="AU43" i="1"/>
  <c r="AR43" i="1"/>
  <c r="AO43" i="1"/>
  <c r="AL43" i="1"/>
  <c r="AI43" i="1"/>
  <c r="AF43" i="1"/>
  <c r="AC43" i="1"/>
  <c r="Z43" i="1"/>
  <c r="W43" i="1"/>
  <c r="T43" i="1"/>
  <c r="Q43" i="1"/>
  <c r="BF43" i="1" s="1"/>
  <c r="N43" i="1"/>
  <c r="K43" i="1"/>
  <c r="BE42" i="1"/>
  <c r="BG42" i="1" s="1"/>
  <c r="BH42" i="1" s="1"/>
  <c r="BA42" i="1"/>
  <c r="AX42" i="1"/>
  <c r="AU42" i="1"/>
  <c r="AR42" i="1"/>
  <c r="AO42" i="1"/>
  <c r="AL42" i="1"/>
  <c r="AI42" i="1"/>
  <c r="AF42" i="1"/>
  <c r="AC42" i="1"/>
  <c r="Z42" i="1"/>
  <c r="W42" i="1"/>
  <c r="T42" i="1"/>
  <c r="Q42" i="1"/>
  <c r="BF42" i="1" s="1"/>
  <c r="N42" i="1"/>
  <c r="K42" i="1"/>
  <c r="BE41" i="1"/>
  <c r="BA41" i="1"/>
  <c r="AX41" i="1"/>
  <c r="AU41" i="1"/>
  <c r="AR41" i="1"/>
  <c r="AO41" i="1"/>
  <c r="AL41" i="1"/>
  <c r="AI41" i="1"/>
  <c r="AF41" i="1"/>
  <c r="AC41" i="1"/>
  <c r="Z41" i="1"/>
  <c r="W41" i="1"/>
  <c r="BF41" i="1" s="1"/>
  <c r="T41" i="1"/>
  <c r="Q41" i="1"/>
  <c r="N41" i="1"/>
  <c r="K41" i="1"/>
  <c r="BG41" i="1" s="1"/>
  <c r="BH41" i="1" s="1"/>
  <c r="BG40" i="1"/>
  <c r="BH40" i="1" s="1"/>
  <c r="BE40" i="1"/>
  <c r="BA40" i="1"/>
  <c r="AX40" i="1"/>
  <c r="AU40" i="1"/>
  <c r="AR40" i="1"/>
  <c r="AO40" i="1"/>
  <c r="AL40" i="1"/>
  <c r="AI40" i="1"/>
  <c r="AF40" i="1"/>
  <c r="AC40" i="1"/>
  <c r="Z40" i="1"/>
  <c r="W40" i="1"/>
  <c r="T40" i="1"/>
  <c r="Q40" i="1"/>
  <c r="N40" i="1"/>
  <c r="BF40" i="1" s="1"/>
  <c r="K40" i="1"/>
  <c r="BE39" i="1"/>
  <c r="BA39" i="1"/>
  <c r="AX39" i="1"/>
  <c r="AU39" i="1"/>
  <c r="AR39" i="1"/>
  <c r="AO39" i="1"/>
  <c r="AL39" i="1"/>
  <c r="AI39" i="1"/>
  <c r="AF39" i="1"/>
  <c r="AC39" i="1"/>
  <c r="Z39" i="1"/>
  <c r="W39" i="1"/>
  <c r="T39" i="1"/>
  <c r="Q39" i="1"/>
  <c r="N39" i="1"/>
  <c r="BF39" i="1" s="1"/>
  <c r="K39" i="1"/>
  <c r="BG39" i="1" s="1"/>
  <c r="BH39" i="1" s="1"/>
  <c r="D39" i="1"/>
  <c r="BG38" i="1"/>
  <c r="BH38" i="1" s="1"/>
  <c r="BE38" i="1"/>
  <c r="BA38" i="1"/>
  <c r="AX38" i="1"/>
  <c r="AU38" i="1"/>
  <c r="AR38" i="1"/>
  <c r="AO38" i="1"/>
  <c r="AL38" i="1"/>
  <c r="AI38" i="1"/>
  <c r="AF38" i="1"/>
  <c r="AC38" i="1"/>
  <c r="Z38" i="1"/>
  <c r="W38" i="1"/>
  <c r="T38" i="1"/>
  <c r="Q38" i="1"/>
  <c r="BF38" i="1" s="1"/>
  <c r="N38" i="1"/>
  <c r="K38" i="1"/>
  <c r="BE37" i="1"/>
  <c r="BA37" i="1"/>
  <c r="AX37" i="1"/>
  <c r="AU37" i="1"/>
  <c r="AR37" i="1"/>
  <c r="AO37" i="1"/>
  <c r="AL37" i="1"/>
  <c r="AI37" i="1"/>
  <c r="AF37" i="1"/>
  <c r="AC37" i="1"/>
  <c r="Z37" i="1"/>
  <c r="W37" i="1"/>
  <c r="T37" i="1"/>
  <c r="Q37" i="1"/>
  <c r="BF37" i="1" s="1"/>
  <c r="N37" i="1"/>
  <c r="D37" i="1"/>
  <c r="K37" i="1" s="1"/>
  <c r="BG37" i="1" s="1"/>
  <c r="BH37" i="1" s="1"/>
  <c r="BE36" i="1"/>
  <c r="BA36" i="1"/>
  <c r="AX36" i="1"/>
  <c r="AU36" i="1"/>
  <c r="AR36" i="1"/>
  <c r="AO36" i="1"/>
  <c r="AL36" i="1"/>
  <c r="AI36" i="1"/>
  <c r="AF36" i="1"/>
  <c r="AC36" i="1"/>
  <c r="Z36" i="1"/>
  <c r="W36" i="1"/>
  <c r="T36" i="1"/>
  <c r="Q36" i="1"/>
  <c r="N36" i="1"/>
  <c r="BF36" i="1" s="1"/>
  <c r="D36" i="1"/>
  <c r="K36" i="1" s="1"/>
  <c r="BG36" i="1" s="1"/>
  <c r="BH36" i="1" s="1"/>
  <c r="BE35" i="1"/>
  <c r="BA35" i="1"/>
  <c r="AX35" i="1"/>
  <c r="AU35" i="1"/>
  <c r="AR35" i="1"/>
  <c r="AO35" i="1"/>
  <c r="AL35" i="1"/>
  <c r="AI35" i="1"/>
  <c r="AF35" i="1"/>
  <c r="AC35" i="1"/>
  <c r="Z35" i="1"/>
  <c r="W35" i="1"/>
  <c r="T35" i="1"/>
  <c r="Q35" i="1"/>
  <c r="N35" i="1"/>
  <c r="BF35" i="1" s="1"/>
  <c r="K35" i="1"/>
  <c r="BG35" i="1" s="1"/>
  <c r="BH35" i="1" s="1"/>
  <c r="BG34" i="1"/>
  <c r="BH34" i="1" s="1"/>
  <c r="BE34" i="1"/>
  <c r="BA34" i="1"/>
  <c r="AX34" i="1"/>
  <c r="AU34" i="1"/>
  <c r="AR34" i="1"/>
  <c r="AO34" i="1"/>
  <c r="AL34" i="1"/>
  <c r="AI34" i="1"/>
  <c r="AF34" i="1"/>
  <c r="AC34" i="1"/>
  <c r="Z34" i="1"/>
  <c r="W34" i="1"/>
  <c r="T34" i="1"/>
  <c r="Q34" i="1"/>
  <c r="BF34" i="1" s="1"/>
  <c r="N34" i="1"/>
  <c r="K34" i="1"/>
  <c r="BE33" i="1"/>
  <c r="BA33" i="1"/>
  <c r="AX33" i="1"/>
  <c r="AU33" i="1"/>
  <c r="AR33" i="1"/>
  <c r="AO33" i="1"/>
  <c r="AL33" i="1"/>
  <c r="AI33" i="1"/>
  <c r="AF33" i="1"/>
  <c r="AC33" i="1"/>
  <c r="Z33" i="1"/>
  <c r="W33" i="1"/>
  <c r="T33" i="1"/>
  <c r="Q33" i="1"/>
  <c r="BF33" i="1" s="1"/>
  <c r="N33" i="1"/>
  <c r="D33" i="1"/>
  <c r="K33" i="1" s="1"/>
  <c r="BG33" i="1" s="1"/>
  <c r="BH33" i="1" s="1"/>
  <c r="BG32" i="1"/>
  <c r="BH32" i="1" s="1"/>
  <c r="BE32" i="1"/>
  <c r="BA32" i="1"/>
  <c r="AX32" i="1"/>
  <c r="AU32" i="1"/>
  <c r="AR32" i="1"/>
  <c r="AO32" i="1"/>
  <c r="AL32" i="1"/>
  <c r="AI32" i="1"/>
  <c r="AF32" i="1"/>
  <c r="AC32" i="1"/>
  <c r="Z32" i="1"/>
  <c r="W32" i="1"/>
  <c r="T32" i="1"/>
  <c r="Q32" i="1"/>
  <c r="N32" i="1"/>
  <c r="BF32" i="1" s="1"/>
  <c r="K32" i="1"/>
  <c r="BE31" i="1"/>
  <c r="BA31" i="1"/>
  <c r="AX31" i="1"/>
  <c r="AU31" i="1"/>
  <c r="AR31" i="1"/>
  <c r="AO31" i="1"/>
  <c r="AL31" i="1"/>
  <c r="AI31" i="1"/>
  <c r="AF31" i="1"/>
  <c r="AC31" i="1"/>
  <c r="Z31" i="1"/>
  <c r="W31" i="1"/>
  <c r="T31" i="1"/>
  <c r="Q31" i="1"/>
  <c r="N31" i="1"/>
  <c r="BF31" i="1" s="1"/>
  <c r="K31" i="1"/>
  <c r="BG31" i="1" s="1"/>
  <c r="BH31" i="1" s="1"/>
  <c r="D31" i="1"/>
  <c r="BG30" i="1"/>
  <c r="BH30" i="1" s="1"/>
  <c r="BE30" i="1"/>
  <c r="BA30" i="1"/>
  <c r="AX30" i="1"/>
  <c r="AU30" i="1"/>
  <c r="AR30" i="1"/>
  <c r="AO30" i="1"/>
  <c r="AL30" i="1"/>
  <c r="AI30" i="1"/>
  <c r="AF30" i="1"/>
  <c r="AC30" i="1"/>
  <c r="Z30" i="1"/>
  <c r="W30" i="1"/>
  <c r="T30" i="1"/>
  <c r="Q30" i="1"/>
  <c r="BF30" i="1" s="1"/>
  <c r="N30" i="1"/>
  <c r="K30" i="1"/>
  <c r="BE29" i="1"/>
  <c r="BG29" i="1" s="1"/>
  <c r="BH29" i="1" s="1"/>
  <c r="BA29" i="1"/>
  <c r="AX29" i="1"/>
  <c r="AU29" i="1"/>
  <c r="AR29" i="1"/>
  <c r="AO29" i="1"/>
  <c r="AL29" i="1"/>
  <c r="AI29" i="1"/>
  <c r="AF29" i="1"/>
  <c r="AC29" i="1"/>
  <c r="Z29" i="1"/>
  <c r="W29" i="1"/>
  <c r="T29" i="1"/>
  <c r="Q29" i="1"/>
  <c r="BF29" i="1" s="1"/>
  <c r="N29" i="1"/>
  <c r="K29" i="1"/>
  <c r="BE28" i="1"/>
  <c r="BA28" i="1"/>
  <c r="AX28" i="1"/>
  <c r="AU28" i="1"/>
  <c r="AR28" i="1"/>
  <c r="AO28" i="1"/>
  <c r="AL28" i="1"/>
  <c r="AI28" i="1"/>
  <c r="AF28" i="1"/>
  <c r="AC28" i="1"/>
  <c r="Z28" i="1"/>
  <c r="W28" i="1"/>
  <c r="BF28" i="1" s="1"/>
  <c r="T28" i="1"/>
  <c r="Q28" i="1"/>
  <c r="N28" i="1"/>
  <c r="D28" i="1"/>
  <c r="K28" i="1" s="1"/>
  <c r="BG28" i="1" s="1"/>
  <c r="BH28" i="1" s="1"/>
  <c r="BE27" i="1"/>
  <c r="BA27" i="1"/>
  <c r="AX27" i="1"/>
  <c r="AU27" i="1"/>
  <c r="AR27" i="1"/>
  <c r="AO27" i="1"/>
  <c r="AL27" i="1"/>
  <c r="AI27" i="1"/>
  <c r="AF27" i="1"/>
  <c r="AC27" i="1"/>
  <c r="Z27" i="1"/>
  <c r="W27" i="1"/>
  <c r="T27" i="1"/>
  <c r="Q27" i="1"/>
  <c r="N27" i="1"/>
  <c r="BF27" i="1" s="1"/>
  <c r="K27" i="1"/>
  <c r="BG27" i="1" s="1"/>
  <c r="BH27" i="1" s="1"/>
  <c r="BE26" i="1"/>
  <c r="BA26" i="1"/>
  <c r="AX26" i="1"/>
  <c r="AU26" i="1"/>
  <c r="AR26" i="1"/>
  <c r="AO26" i="1"/>
  <c r="AL26" i="1"/>
  <c r="AI26" i="1"/>
  <c r="AF26" i="1"/>
  <c r="AC26" i="1"/>
  <c r="Z26" i="1"/>
  <c r="W26" i="1"/>
  <c r="T26" i="1"/>
  <c r="Q26" i="1"/>
  <c r="N26" i="1"/>
  <c r="BF26" i="1" s="1"/>
  <c r="D26" i="1"/>
  <c r="K26" i="1" s="1"/>
  <c r="BG26" i="1" s="1"/>
  <c r="BH26" i="1" s="1"/>
  <c r="BE25" i="1"/>
  <c r="BG25" i="1" s="1"/>
  <c r="BH25" i="1" s="1"/>
  <c r="BA25" i="1"/>
  <c r="AX25" i="1"/>
  <c r="AU25" i="1"/>
  <c r="AR25" i="1"/>
  <c r="AO25" i="1"/>
  <c r="AL25" i="1"/>
  <c r="AI25" i="1"/>
  <c r="AF25" i="1"/>
  <c r="AC25" i="1"/>
  <c r="Z25" i="1"/>
  <c r="W25" i="1"/>
  <c r="T25" i="1"/>
  <c r="Q25" i="1"/>
  <c r="BF25" i="1" s="1"/>
  <c r="N25" i="1"/>
  <c r="K25" i="1"/>
  <c r="BE24" i="1"/>
  <c r="BA24" i="1"/>
  <c r="AX24" i="1"/>
  <c r="AU24" i="1"/>
  <c r="AR24" i="1"/>
  <c r="AO24" i="1"/>
  <c r="AL24" i="1"/>
  <c r="AI24" i="1"/>
  <c r="AF24" i="1"/>
  <c r="AC24" i="1"/>
  <c r="Z24" i="1"/>
  <c r="W24" i="1"/>
  <c r="BF24" i="1" s="1"/>
  <c r="T24" i="1"/>
  <c r="Q24" i="1"/>
  <c r="N24" i="1"/>
  <c r="K24" i="1"/>
  <c r="BG24" i="1" s="1"/>
  <c r="BH24" i="1" s="1"/>
  <c r="BG23" i="1"/>
  <c r="BH23" i="1" s="1"/>
  <c r="BE23" i="1"/>
  <c r="BA23" i="1"/>
  <c r="AX23" i="1"/>
  <c r="AU23" i="1"/>
  <c r="AR23" i="1"/>
  <c r="AO23" i="1"/>
  <c r="AL23" i="1"/>
  <c r="AI23" i="1"/>
  <c r="AF23" i="1"/>
  <c r="AC23" i="1"/>
  <c r="Z23" i="1"/>
  <c r="W23" i="1"/>
  <c r="T23" i="1"/>
  <c r="Q23" i="1"/>
  <c r="N23" i="1"/>
  <c r="BF23" i="1" s="1"/>
  <c r="K23" i="1"/>
  <c r="BE22" i="1"/>
  <c r="BA22" i="1"/>
  <c r="AX22" i="1"/>
  <c r="AU22" i="1"/>
  <c r="AR22" i="1"/>
  <c r="AO22" i="1"/>
  <c r="AL22" i="1"/>
  <c r="AI22" i="1"/>
  <c r="AF22" i="1"/>
  <c r="AC22" i="1"/>
  <c r="Z22" i="1"/>
  <c r="W22" i="1"/>
  <c r="T22" i="1"/>
  <c r="Q22" i="1"/>
  <c r="N22" i="1"/>
  <c r="BF22" i="1" s="1"/>
  <c r="K22" i="1"/>
  <c r="BG22" i="1" s="1"/>
  <c r="BH22" i="1" s="1"/>
  <c r="BE21" i="1"/>
  <c r="BA21" i="1"/>
  <c r="AX21" i="1"/>
  <c r="AU21" i="1"/>
  <c r="AR21" i="1"/>
  <c r="AO21" i="1"/>
  <c r="AL21" i="1"/>
  <c r="AI21" i="1"/>
  <c r="AF21" i="1"/>
  <c r="AC21" i="1"/>
  <c r="Z21" i="1"/>
  <c r="W21" i="1"/>
  <c r="T21" i="1"/>
  <c r="Q21" i="1"/>
  <c r="N21" i="1"/>
  <c r="BF21" i="1" s="1"/>
  <c r="K21" i="1"/>
  <c r="BG21" i="1" s="1"/>
  <c r="BH21" i="1" s="1"/>
  <c r="D21" i="1"/>
  <c r="BE20" i="1"/>
  <c r="BG20" i="1" s="1"/>
  <c r="BH20" i="1" s="1"/>
  <c r="BA20" i="1"/>
  <c r="AX20" i="1"/>
  <c r="AU20" i="1"/>
  <c r="AR20" i="1"/>
  <c r="AO20" i="1"/>
  <c r="AL20" i="1"/>
  <c r="AI20" i="1"/>
  <c r="AF20" i="1"/>
  <c r="AC20" i="1"/>
  <c r="Z20" i="1"/>
  <c r="W20" i="1"/>
  <c r="T20" i="1"/>
  <c r="Q20" i="1"/>
  <c r="BF20" i="1" s="1"/>
  <c r="N20" i="1"/>
  <c r="BE19" i="1"/>
  <c r="BG19" i="1" s="1"/>
  <c r="BH19" i="1" s="1"/>
  <c r="BA19" i="1"/>
  <c r="AX19" i="1"/>
  <c r="AU19" i="1"/>
  <c r="AR19" i="1"/>
  <c r="AO19" i="1"/>
  <c r="AL19" i="1"/>
  <c r="AI19" i="1"/>
  <c r="AF19" i="1"/>
  <c r="AC19" i="1"/>
  <c r="Z19" i="1"/>
  <c r="W19" i="1"/>
  <c r="T19" i="1"/>
  <c r="Q19" i="1"/>
  <c r="BF19" i="1" s="1"/>
  <c r="N19" i="1"/>
  <c r="K19" i="1"/>
  <c r="BE18" i="1"/>
  <c r="BA18" i="1"/>
  <c r="AX18" i="1"/>
  <c r="AU18" i="1"/>
  <c r="AR18" i="1"/>
  <c r="AO18" i="1"/>
  <c r="AL18" i="1"/>
  <c r="AI18" i="1"/>
  <c r="AF18" i="1"/>
  <c r="AC18" i="1"/>
  <c r="Z18" i="1"/>
  <c r="W18" i="1"/>
  <c r="BF18" i="1" s="1"/>
  <c r="T18" i="1"/>
  <c r="Q18" i="1"/>
  <c r="N18" i="1"/>
  <c r="K18" i="1"/>
  <c r="BG18" i="1" s="1"/>
  <c r="BH18" i="1" s="1"/>
  <c r="BG17" i="1"/>
  <c r="BH17" i="1" s="1"/>
  <c r="BE17" i="1"/>
  <c r="BA17" i="1"/>
  <c r="AX17" i="1"/>
  <c r="AU17" i="1"/>
  <c r="AR17" i="1"/>
  <c r="AO17" i="1"/>
  <c r="AL17" i="1"/>
  <c r="AI17" i="1"/>
  <c r="AF17" i="1"/>
  <c r="AC17" i="1"/>
  <c r="Z17" i="1"/>
  <c r="W17" i="1"/>
  <c r="T17" i="1"/>
  <c r="Q17" i="1"/>
  <c r="N17" i="1"/>
  <c r="BF17" i="1" s="1"/>
  <c r="K17" i="1"/>
  <c r="BE16" i="1"/>
  <c r="BA16" i="1"/>
  <c r="AX16" i="1"/>
  <c r="AU16" i="1"/>
  <c r="AR16" i="1"/>
  <c r="AO16" i="1"/>
  <c r="AL16" i="1"/>
  <c r="AI16" i="1"/>
  <c r="AF16" i="1"/>
  <c r="AC16" i="1"/>
  <c r="Z16" i="1"/>
  <c r="W16" i="1"/>
  <c r="T16" i="1"/>
  <c r="Q16" i="1"/>
  <c r="N16" i="1"/>
  <c r="BF16" i="1" s="1"/>
  <c r="K16" i="1"/>
  <c r="BG16" i="1" s="1"/>
  <c r="BH16" i="1" s="1"/>
  <c r="D16" i="1"/>
  <c r="BA15" i="1"/>
  <c r="AX15" i="1"/>
  <c r="AU15" i="1"/>
  <c r="AR15" i="1"/>
  <c r="AO15" i="1"/>
  <c r="AL15" i="1"/>
  <c r="AI15" i="1"/>
  <c r="AF15" i="1"/>
  <c r="AC15" i="1"/>
  <c r="Z15" i="1"/>
  <c r="W15" i="1"/>
  <c r="S15" i="1"/>
  <c r="BE15" i="1" s="1"/>
  <c r="Q15" i="1"/>
  <c r="P15" i="1"/>
  <c r="N15" i="1"/>
  <c r="K15" i="1"/>
  <c r="BA14" i="1"/>
  <c r="AX14" i="1"/>
  <c r="AU14" i="1"/>
  <c r="AR14" i="1"/>
  <c r="AO14" i="1"/>
  <c r="AK14" i="1"/>
  <c r="BE14" i="1" s="1"/>
  <c r="AI14" i="1"/>
  <c r="AF14" i="1"/>
  <c r="AC14" i="1"/>
  <c r="Z14" i="1"/>
  <c r="W14" i="1"/>
  <c r="T14" i="1"/>
  <c r="Q14" i="1"/>
  <c r="N14" i="1"/>
  <c r="K14" i="1"/>
  <c r="BG14" i="1" s="1"/>
  <c r="BH14" i="1" s="1"/>
  <c r="BE13" i="1"/>
  <c r="BA13" i="1"/>
  <c r="AX13" i="1"/>
  <c r="AU13" i="1"/>
  <c r="AR13" i="1"/>
  <c r="AO13" i="1"/>
  <c r="AL13" i="1"/>
  <c r="AI13" i="1"/>
  <c r="AF13" i="1"/>
  <c r="AC13" i="1"/>
  <c r="Z13" i="1"/>
  <c r="W13" i="1"/>
  <c r="T13" i="1"/>
  <c r="Q13" i="1"/>
  <c r="N13" i="1"/>
  <c r="BF13" i="1" s="1"/>
  <c r="K13" i="1"/>
  <c r="BG13" i="1" s="1"/>
  <c r="BH13" i="1" s="1"/>
  <c r="D13" i="1"/>
  <c r="BE12" i="1"/>
  <c r="BA12" i="1"/>
  <c r="AX12" i="1"/>
  <c r="AU12" i="1"/>
  <c r="AR12" i="1"/>
  <c r="AO12" i="1"/>
  <c r="AL12" i="1"/>
  <c r="AI12" i="1"/>
  <c r="AF12" i="1"/>
  <c r="AC12" i="1"/>
  <c r="Z12" i="1"/>
  <c r="W12" i="1"/>
  <c r="T12" i="1"/>
  <c r="Q12" i="1"/>
  <c r="BF12" i="1" s="1"/>
  <c r="N12" i="1"/>
  <c r="D12" i="1"/>
  <c r="K12" i="1" s="1"/>
  <c r="BG12" i="1" s="1"/>
  <c r="BH12" i="1" s="1"/>
  <c r="BG11" i="1"/>
  <c r="BH11" i="1" s="1"/>
  <c r="BE11" i="1"/>
  <c r="BA11" i="1"/>
  <c r="AX11" i="1"/>
  <c r="AU11" i="1"/>
  <c r="AR11" i="1"/>
  <c r="AO11" i="1"/>
  <c r="AL11" i="1"/>
  <c r="AI11" i="1"/>
  <c r="AF11" i="1"/>
  <c r="AC11" i="1"/>
  <c r="Z11" i="1"/>
  <c r="W11" i="1"/>
  <c r="T11" i="1"/>
  <c r="Q11" i="1"/>
  <c r="N11" i="1"/>
  <c r="BF11" i="1" s="1"/>
  <c r="K11" i="1"/>
  <c r="BE10" i="1"/>
  <c r="BA10" i="1"/>
  <c r="AX10" i="1"/>
  <c r="AU10" i="1"/>
  <c r="AR10" i="1"/>
  <c r="AO10" i="1"/>
  <c r="AL10" i="1"/>
  <c r="AI10" i="1"/>
  <c r="AF10" i="1"/>
  <c r="AC10" i="1"/>
  <c r="Z10" i="1"/>
  <c r="W10" i="1"/>
  <c r="T10" i="1"/>
  <c r="Q10" i="1"/>
  <c r="N10" i="1"/>
  <c r="BF10" i="1" s="1"/>
  <c r="K10" i="1"/>
  <c r="BG10" i="1" s="1"/>
  <c r="BH10" i="1" s="1"/>
  <c r="BE9" i="1"/>
  <c r="BA9" i="1"/>
  <c r="AX9" i="1"/>
  <c r="AU9" i="1"/>
  <c r="AR9" i="1"/>
  <c r="AO9" i="1"/>
  <c r="AL9" i="1"/>
  <c r="AI9" i="1"/>
  <c r="AF9" i="1"/>
  <c r="AC9" i="1"/>
  <c r="Z9" i="1"/>
  <c r="W9" i="1"/>
  <c r="T9" i="1"/>
  <c r="Q9" i="1"/>
  <c r="N9" i="1"/>
  <c r="BF9" i="1" s="1"/>
  <c r="K9" i="1"/>
  <c r="BG9" i="1" s="1"/>
  <c r="BH9" i="1" s="1"/>
  <c r="BG8" i="1"/>
  <c r="BH8" i="1" s="1"/>
  <c r="BE8" i="1"/>
  <c r="BA8" i="1"/>
  <c r="AX8" i="1"/>
  <c r="AU8" i="1"/>
  <c r="AR8" i="1"/>
  <c r="AO8" i="1"/>
  <c r="AL8" i="1"/>
  <c r="AI8" i="1"/>
  <c r="AF8" i="1"/>
  <c r="AC8" i="1"/>
  <c r="Z8" i="1"/>
  <c r="W8" i="1"/>
  <c r="T8" i="1"/>
  <c r="Q8" i="1"/>
  <c r="BF8" i="1" s="1"/>
  <c r="N8" i="1"/>
  <c r="K8" i="1"/>
  <c r="BE7" i="1"/>
  <c r="BG7" i="1" s="1"/>
  <c r="BH7" i="1" s="1"/>
  <c r="BA7" i="1"/>
  <c r="AX7" i="1"/>
  <c r="AU7" i="1"/>
  <c r="AR7" i="1"/>
  <c r="AO7" i="1"/>
  <c r="AL7" i="1"/>
  <c r="AI7" i="1"/>
  <c r="AF7" i="1"/>
  <c r="AC7" i="1"/>
  <c r="Z7" i="1"/>
  <c r="W7" i="1"/>
  <c r="T7" i="1"/>
  <c r="Q7" i="1"/>
  <c r="BF7" i="1" s="1"/>
  <c r="N7" i="1"/>
  <c r="K7" i="1"/>
  <c r="BE6" i="1"/>
  <c r="BA6" i="1"/>
  <c r="AX6" i="1"/>
  <c r="AU6" i="1"/>
  <c r="AR6" i="1"/>
  <c r="AO6" i="1"/>
  <c r="AL6" i="1"/>
  <c r="AI6" i="1"/>
  <c r="AF6" i="1"/>
  <c r="AC6" i="1"/>
  <c r="Z6" i="1"/>
  <c r="W6" i="1"/>
  <c r="BF6" i="1" s="1"/>
  <c r="T6" i="1"/>
  <c r="Q6" i="1"/>
  <c r="N6" i="1"/>
  <c r="K6" i="1"/>
  <c r="BG6" i="1" s="1"/>
  <c r="BH6" i="1" s="1"/>
  <c r="BA5" i="1"/>
  <c r="BA123" i="1" s="1"/>
  <c r="AX5" i="1"/>
  <c r="AU5" i="1"/>
  <c r="AU123" i="1" s="1"/>
  <c r="AR5" i="1"/>
  <c r="AR123" i="1" s="1"/>
  <c r="AO5" i="1"/>
  <c r="AO123" i="1" s="1"/>
  <c r="AL5" i="1"/>
  <c r="AI5" i="1"/>
  <c r="AI123" i="1" s="1"/>
  <c r="AF5" i="1"/>
  <c r="AC5" i="1"/>
  <c r="AC123" i="1" s="1"/>
  <c r="AC247" i="1" s="1"/>
  <c r="Z5" i="1"/>
  <c r="Z123" i="1" s="1"/>
  <c r="W5" i="1"/>
  <c r="W123" i="1" s="1"/>
  <c r="S5" i="1"/>
  <c r="BE5" i="1" s="1"/>
  <c r="Q5" i="1"/>
  <c r="Q123" i="1" s="1"/>
  <c r="N5" i="1"/>
  <c r="K5" i="1"/>
  <c r="BF14" i="1" l="1"/>
  <c r="BG15" i="1"/>
  <c r="BH15" i="1" s="1"/>
  <c r="BG5" i="1"/>
  <c r="BH5" i="1" s="1"/>
  <c r="AL123" i="1"/>
  <c r="BG75" i="1"/>
  <c r="BH75" i="1" s="1"/>
  <c r="BG64" i="1"/>
  <c r="BH64" i="1" s="1"/>
  <c r="Q247" i="1"/>
  <c r="BA247" i="1"/>
  <c r="BF75" i="1"/>
  <c r="T5" i="1"/>
  <c r="AL14" i="1"/>
  <c r="T61" i="1"/>
  <c r="BF61" i="1" s="1"/>
  <c r="BE75" i="1"/>
  <c r="BF77" i="1"/>
  <c r="T105" i="1"/>
  <c r="BF111" i="1"/>
  <c r="BF125" i="1"/>
  <c r="AU246" i="1"/>
  <c r="AU247" i="1" s="1"/>
  <c r="BF58" i="1"/>
  <c r="BD247" i="1"/>
  <c r="AL178" i="1"/>
  <c r="T178" i="1"/>
  <c r="AR247" i="1"/>
  <c r="BG61" i="1"/>
  <c r="BH61" i="1" s="1"/>
  <c r="BF66" i="1"/>
  <c r="BF85" i="1"/>
  <c r="BF103" i="1"/>
  <c r="BF119" i="1"/>
  <c r="N123" i="1"/>
  <c r="T15" i="1"/>
  <c r="BF15" i="1" s="1"/>
  <c r="BF74" i="1"/>
  <c r="BG87" i="1"/>
  <c r="BH87" i="1" s="1"/>
  <c r="BF92" i="1"/>
  <c r="BF101" i="1"/>
  <c r="BF105" i="1"/>
  <c r="BF107" i="1"/>
  <c r="BF128" i="1"/>
  <c r="BF174" i="1"/>
  <c r="AF123" i="1"/>
  <c r="AF247" i="1" s="1"/>
  <c r="AX123" i="1"/>
  <c r="BG125" i="1"/>
  <c r="BH125" i="1" s="1"/>
  <c r="BG69" i="1"/>
  <c r="BH69" i="1" s="1"/>
  <c r="BG76" i="1"/>
  <c r="BH76" i="1" s="1"/>
  <c r="BF88" i="1"/>
  <c r="BG97" i="1"/>
  <c r="BH97" i="1" s="1"/>
  <c r="BG113" i="1"/>
  <c r="BH113" i="1" s="1"/>
  <c r="BF126" i="1"/>
  <c r="AF178" i="1"/>
  <c r="AX178" i="1"/>
  <c r="W163" i="1"/>
  <c r="W247" i="1" s="1"/>
  <c r="AO163" i="1"/>
  <c r="AO247" i="1" s="1"/>
  <c r="BG128" i="1"/>
  <c r="BH128" i="1" s="1"/>
  <c r="BF137" i="1"/>
  <c r="BF140" i="1"/>
  <c r="BG143" i="1"/>
  <c r="BH143" i="1" s="1"/>
  <c r="BF144" i="1"/>
  <c r="BG158" i="1"/>
  <c r="BH158" i="1" s="1"/>
  <c r="BF159" i="1"/>
  <c r="Q178" i="1"/>
  <c r="AI178" i="1"/>
  <c r="BA178" i="1"/>
  <c r="BE177" i="1"/>
  <c r="BG177" i="1" s="1"/>
  <c r="BH177" i="1" s="1"/>
  <c r="N177" i="1"/>
  <c r="BF177" i="1" s="1"/>
  <c r="BG187" i="1"/>
  <c r="BH187" i="1" s="1"/>
  <c r="BG188" i="1"/>
  <c r="BH188" i="1" s="1"/>
  <c r="Z163" i="1"/>
  <c r="Z247" i="1" s="1"/>
  <c r="AR163" i="1"/>
  <c r="BF129" i="1"/>
  <c r="BF143" i="1"/>
  <c r="N169" i="1"/>
  <c r="BF169" i="1" s="1"/>
  <c r="BE169" i="1"/>
  <c r="BG169" i="1" s="1"/>
  <c r="BH169" i="1" s="1"/>
  <c r="BE173" i="1"/>
  <c r="N246" i="1"/>
  <c r="AF246" i="1"/>
  <c r="AX246" i="1"/>
  <c r="BG230" i="1"/>
  <c r="BH230" i="1" s="1"/>
  <c r="BG134" i="1"/>
  <c r="BH134" i="1" s="1"/>
  <c r="BF150" i="1"/>
  <c r="BF152" i="1"/>
  <c r="BG155" i="1"/>
  <c r="BH155" i="1" s="1"/>
  <c r="BF156" i="1"/>
  <c r="BG167" i="1"/>
  <c r="BH167" i="1" s="1"/>
  <c r="BF168" i="1"/>
  <c r="BF176" i="1"/>
  <c r="BD246" i="1"/>
  <c r="BF155" i="1"/>
  <c r="Z178" i="1"/>
  <c r="AR178" i="1"/>
  <c r="BF246" i="1"/>
  <c r="Q163" i="1"/>
  <c r="AI163" i="1"/>
  <c r="AI247" i="1" s="1"/>
  <c r="BA163" i="1"/>
  <c r="BG131" i="1"/>
  <c r="BH131" i="1" s="1"/>
  <c r="BF132" i="1"/>
  <c r="BF141" i="1"/>
  <c r="BG146" i="1"/>
  <c r="BH146" i="1" s="1"/>
  <c r="BF161" i="1"/>
  <c r="BF162" i="1"/>
  <c r="BG165" i="1"/>
  <c r="BH165" i="1" s="1"/>
  <c r="BH178" i="1" s="1"/>
  <c r="BG171" i="1"/>
  <c r="BH171" i="1" s="1"/>
  <c r="BG173" i="1"/>
  <c r="BH173" i="1" s="1"/>
  <c r="W246" i="1"/>
  <c r="AO246" i="1"/>
  <c r="BG185" i="1"/>
  <c r="BH185" i="1" s="1"/>
  <c r="BG186" i="1"/>
  <c r="BH186" i="1" s="1"/>
  <c r="BG191" i="1"/>
  <c r="BH191" i="1" s="1"/>
  <c r="BG209" i="1"/>
  <c r="BH209" i="1" s="1"/>
  <c r="BG245" i="1"/>
  <c r="BH245" i="1" s="1"/>
  <c r="BF165" i="1"/>
  <c r="AL174" i="1"/>
  <c r="BH246" i="1" l="1"/>
  <c r="AX247" i="1"/>
  <c r="BF163" i="1"/>
  <c r="BH123" i="1"/>
  <c r="BH247" i="1" s="1"/>
  <c r="BF178" i="1"/>
  <c r="T123" i="1"/>
  <c r="T247" i="1" s="1"/>
  <c r="BF5" i="1"/>
  <c r="BF123" i="1" s="1"/>
  <c r="BH163" i="1"/>
  <c r="N178" i="1"/>
  <c r="N247" i="1" s="1"/>
  <c r="AL247" i="1"/>
  <c r="BF247" i="1" l="1"/>
</calcChain>
</file>

<file path=xl/sharedStrings.xml><?xml version="1.0" encoding="utf-8"?>
<sst xmlns="http://schemas.openxmlformats.org/spreadsheetml/2006/main" count="1073" uniqueCount="324">
  <si>
    <t>ลำดับ</t>
  </si>
  <si>
    <t xml:space="preserve">
                        รายการ
                    </t>
  </si>
  <si>
    <t>หน่วยนับ</t>
  </si>
  <si>
    <t>ซื้อไตรมาส 1/68</t>
  </si>
  <si>
    <t>ราคาต่อหน่วย</t>
  </si>
  <si>
    <t>รวม</t>
  </si>
  <si>
    <t>ใบเบิกเลขที่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</si>
  <si>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</si>
  <si>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</si>
  <si>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</si>
  <si>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</si>
  <si>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</si>
  <si>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</si>
  <si>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</si>
  <si>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</si>
  <si>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</si>
  <si>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</si>
  <si>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</si>
  <si>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</si>
  <si>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</si>
  <si>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</si>
  <si>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>รวมศูนย์ แม่บ้าน</t>
  </si>
  <si>
    <t>รวมเบิกจ่าย</t>
  </si>
  <si>
    <t xml:space="preserve">รวมมูลค่าเบิกจ่าย
                    </t>
  </si>
  <si>
    <t>ยอดคงเหลือ</t>
  </si>
  <si>
    <t>รวมมูลค่าคงเหลือ</t>
  </si>
  <si>
    <t>หมายเหตุ</t>
  </si>
  <si>
    <t>ผู้ขาย</t>
  </si>
  <si>
    <t>เล่มที่/เลขที่</t>
  </si>
  <si>
    <t>วัน/เดือน/ปี</t>
  </si>
  <si>
    <t>จำนวน</t>
  </si>
  <si>
    <t>จำนวนเบิก</t>
  </si>
  <si>
    <t>มูลค่าเบิกจ่าย</t>
  </si>
  <si>
    <t>ประเภทสำนักงาน</t>
  </si>
  <si>
    <t>กรรไกร ขนาด 8 นิ้ว (รวมศูนย์)</t>
  </si>
  <si>
    <t>อัน</t>
  </si>
  <si>
    <t>17/68</t>
  </si>
  <si>
    <t>10/68+20/68+39/68</t>
  </si>
  <si>
    <t>04/68</t>
  </si>
  <si>
    <t>24/68</t>
  </si>
  <si>
    <t>30/68</t>
  </si>
  <si>
    <t>สนง 1/1</t>
  </si>
  <si>
    <t>หจก. ล้ำฟ้า โอเอ แอนด์ สเตชั่นเนอรี่</t>
  </si>
  <si>
    <t>มีดคัตเตอร์ ขนาด 9 มม. (รวมศูนย์)</t>
  </si>
  <si>
    <t>38/68</t>
  </si>
  <si>
    <t>11/68</t>
  </si>
  <si>
    <t>มีดคัตเตอร์ ขนาด 18 มม. (รวมศูนย์)</t>
  </si>
  <si>
    <t>05/68</t>
  </si>
  <si>
    <t>ใบมีดคัตเตอร์ ขนาด 9 มม. (รวมศูนย์)</t>
  </si>
  <si>
    <t>ห่อ</t>
  </si>
  <si>
    <t>ซองจดหมายน้ำตาลครุฑ 100 แกรม ขนาด 10.8x23.5 ซม. (รวมศูนย์)</t>
  </si>
  <si>
    <t>ซอง</t>
  </si>
  <si>
    <t>กระดาษคาร์บอน ขนาด 21x33 ซม. สีน้ำเงิน (รวมศูนย์)</t>
  </si>
  <si>
    <t>กล่อง</t>
  </si>
  <si>
    <t>กระดาษถ่ายเอกสาร เอ 4 ขนาด 80 แกรม  (1/5 รีม) (รวมศูนย์)</t>
  </si>
  <si>
    <t>รีม</t>
  </si>
  <si>
    <t>08/68</t>
  </si>
  <si>
    <t>06/68</t>
  </si>
  <si>
    <t>05/68+40/68</t>
  </si>
  <si>
    <t>02/68</t>
  </si>
  <si>
    <t>21/68</t>
  </si>
  <si>
    <t>01/68</t>
  </si>
  <si>
    <t>26/68+27/68+42/68</t>
  </si>
  <si>
    <t>13/68+20/68+39/68</t>
  </si>
  <si>
    <t>45/68</t>
  </si>
  <si>
    <t>41/68</t>
  </si>
  <si>
    <t>22/68</t>
  </si>
  <si>
    <t>28/68</t>
  </si>
  <si>
    <t>23/68</t>
  </si>
  <si>
    <t>29/68</t>
  </si>
  <si>
    <t>กระดาษโรเนียว ขนาด F4</t>
  </si>
  <si>
    <t>แพ็ค</t>
  </si>
  <si>
    <t>กระดาษการ์ดสี ขนาด 120 แกรม สีเขียว (รวมศูนย์)</t>
  </si>
  <si>
    <t>16/68</t>
  </si>
  <si>
    <t>กระดาษการ์ดสี ขนาด 120 แกรม สีชมพู (รวมศูนย์)</t>
  </si>
  <si>
    <t>กระดาษการ์ดสี ขนาด 120 แกรม สีฟ้า (รวมศูนย์)</t>
  </si>
  <si>
    <t>กระดาษการ์ดสี ขนาด 120 แกรม สีเหลือง (รวมศูนย์)</t>
  </si>
  <si>
    <t>กาวแท่ง ขนาด 21 กรัม (รวมศูนย์) (1/12 แท่ง)</t>
  </si>
  <si>
    <t>แท่ง</t>
  </si>
  <si>
    <t>สนง 1/2</t>
  </si>
  <si>
    <t>กาวน้ำ 50 ซีซี (รวมศูนย์) (1/12 ขวด)</t>
  </si>
  <si>
    <t>ขวด</t>
  </si>
  <si>
    <t>27/68</t>
  </si>
  <si>
    <t>39/68</t>
  </si>
  <si>
    <t>คลิปดำ No.108 (1 กล่อง/12 ตัว) (1/1 กล่อง)- รวมศูนย์</t>
  </si>
  <si>
    <t>คลิปดำ No.110 (1 กล่อง/12 ตัว) (1/1 กล่อง)-รวมศูนย์</t>
  </si>
  <si>
    <t>คลิปดำ No.109 (1 กล่อง/12 ตัว) (1/1 กล่อง)-รวมศูนย์</t>
  </si>
  <si>
    <t>42/68</t>
  </si>
  <si>
    <t>คลิปดำ No.111 (1 กล่องเล็ก/12 ตัว) (1 แพค/12กล่อง)-รวมศูนย์</t>
  </si>
  <si>
    <t>คลิปดำ No.112 (1 กล่องเล็ก/12 ตัว) (1 แพค/12กล่อง) -รวมศูนย์</t>
  </si>
  <si>
    <t>คลิปดำ No.113 (1 กล่องเล็ก/12 ตัว) (1 แพค/12 กล่อง)-รวมศูนย์</t>
  </si>
  <si>
    <t>ใบมีดคัตเตอร์ ขนาด 18 มม. (รวมศูนย์)</t>
  </si>
  <si>
    <t>ซองจดหมาย สีขาว 9*100 มีครุท (555)  (รวมศูนย์)</t>
  </si>
  <si>
    <t>19/68+38/68</t>
  </si>
  <si>
    <t>01/68+29/68</t>
  </si>
  <si>
    <t>ซองน้ำตาลครุฑ ขยายข้าง  ขนาด 125 แกรม 11*17 นิ้ว (รวมศูนย์)</t>
  </si>
  <si>
    <t>ซองน้ำตาลครุฑ 125 แกรม  C4 9*12 3/4 KA ไม่ขยายข้าง (A4)-รวมศูนย์</t>
  </si>
  <si>
    <t>20/68+39/68</t>
  </si>
  <si>
    <t>ซองน้ำตาล 7*10 นิ้ว</t>
  </si>
  <si>
    <t>ซองน้ำตาลครุฑ 125 แกรม NO. C4 ขนาด 229*324 ขยายข้าง(A4)-รวมศูนย์</t>
  </si>
  <si>
    <t>03/68</t>
  </si>
  <si>
    <t>13/68+39/68</t>
  </si>
  <si>
    <t>25/68+46/68</t>
  </si>
  <si>
    <t>ซองตราครุฑสีน้ำตาล C5</t>
  </si>
  <si>
    <t>เทปใส ขนาด 1/2 นิ้ว x 36 หลา (รวมศูนย์)</t>
  </si>
  <si>
    <t>ม้วน</t>
  </si>
  <si>
    <t>13/68</t>
  </si>
  <si>
    <t>เครื่องเย็บกระดาษ No. 10 (รวมศูนย์)</t>
  </si>
  <si>
    <t>ตัว</t>
  </si>
  <si>
    <t>19/68</t>
  </si>
  <si>
    <t>11/68+12/68</t>
  </si>
  <si>
    <t>04/68+45/68</t>
  </si>
  <si>
    <t>เครื่องเย็บกระดาษ No. 35 (รวมศูนย์)</t>
  </si>
  <si>
    <t>เทปโฟม ขนาด 21 มม.x3 ม. (รวมศูนย์)</t>
  </si>
  <si>
    <t>เทปเยื่อยาว 2 หน้า 12 มม.x10 หลา (รวมศูนย์)</t>
  </si>
  <si>
    <t>เทปเยื่อยาว 2 หน้า 18 มม.x10 หลา (รวมศูนย์)</t>
  </si>
  <si>
    <t>เทปใส ขนาด 3/4 นิ้ว x 36 หลา(1 แพค/8ม้วน) (รวมศูนย์)</t>
  </si>
  <si>
    <t>เทปใส ขนาด 1 นิ้ว x36 หลา (1แพค/6ม้วน) (รวมศูนย์)</t>
  </si>
  <si>
    <t>09/68</t>
  </si>
  <si>
    <t>15/68</t>
  </si>
  <si>
    <t>27/68+42/68</t>
  </si>
  <si>
    <t>แท่นประทับ สีแดง</t>
  </si>
  <si>
    <t>แท่นประทับ สีแดง+น้ำเงิน (รวมศูนย์)</t>
  </si>
  <si>
    <t>น้ำยาลบคำผิด ขนาด 7 มล. (1/12 หลอด)(รวมศูนย์)</t>
  </si>
  <si>
    <t>ด้าม</t>
  </si>
  <si>
    <t>09/68+10/68+13/68+14/68</t>
  </si>
  <si>
    <t>ปากกาไวท์บอร์ด สีแดง หัวแหลม (รวมศูนย์)</t>
  </si>
  <si>
    <t>ปากกาไวท์บอร์ด สีน้ำเงิน หัวแหลม (รวมศูนย์)</t>
  </si>
  <si>
    <t>14/68</t>
  </si>
  <si>
    <t>ปากกาลูกลื่น ขนาด 0.7 สีดำ (รวมศูนย์)</t>
  </si>
  <si>
    <t>ปากกาลูกลื่น ขนาด 0.7 สีแดง (รวมศูนย์)</t>
  </si>
  <si>
    <t>ปากกาลูกลื่น ขนาด 0.7 สีน้ำเงิน (รวมศูนย์)</t>
  </si>
  <si>
    <t>09/68+11/68</t>
  </si>
  <si>
    <t>39/68+39/68</t>
  </si>
  <si>
    <t>40/68</t>
  </si>
  <si>
    <t>ดินสอ 2 B (รวมศูนย์) (1/12)</t>
  </si>
  <si>
    <t>10/68+11/68+20/68+39/68</t>
  </si>
  <si>
    <t>หมึกเติมปากกาไวท์บอร์ด สีแดง (รวมศูนย์)</t>
  </si>
  <si>
    <t>หมึกเติมแท่นประทับ สีแดง (รวมศูนย์)</t>
  </si>
  <si>
    <t>หมึกเติมแท่นประทับ สีน้ำเงิน (รวมศูนย์)</t>
  </si>
  <si>
    <t>หมึกเติมปากกาไวท์บอร์ด สีน้ำเงิน (รวมศูนย์)</t>
  </si>
  <si>
    <t>ลิ้นแฟ้ม ขนาด 1*20 ซม</t>
  </si>
  <si>
    <t>แฟ้มสันกว้าง 2 นิ้ว No.120F (รวมศูนย์)</t>
  </si>
  <si>
    <t>แฟ้ม</t>
  </si>
  <si>
    <t>แฟ้มผูก</t>
  </si>
  <si>
    <t>แฟ้มสันกว้าง 3 นิ้ว No.120F (รวมศูนย์)</t>
  </si>
  <si>
    <t>ซองถนอมเอกสาร ใสมีรูเจาะ ขนาด A4  (1ชุด/20ซอง)-รวมศูนย์</t>
  </si>
  <si>
    <t>ชุด</t>
  </si>
  <si>
    <t>ไม้บรรทัด ขนาด 12 นิ้ว (รวมศูนย์)</t>
  </si>
  <si>
    <t>ยางลบ (รวมศูนย์) (1/50 ก้อน)</t>
  </si>
  <si>
    <t>ก้อน</t>
  </si>
  <si>
    <t>10/68</t>
  </si>
  <si>
    <t>ลวดเย็บกระดาษ No.10 (รวมศูนย์) (1แพค/24กล่อง)</t>
  </si>
  <si>
    <t>09/68+14/68+39/68</t>
  </si>
  <si>
    <t>02/68+28/68</t>
  </si>
  <si>
    <t>ลวดเย็บกระดาษ No.35 (รวมศูนย์) (1แพค/24กล่อง)</t>
  </si>
  <si>
    <t>ลวดยิงกระดาษ เบอร์ 23/13</t>
  </si>
  <si>
    <t>ลวดเสียบ (รวมศูนย์) (1 แพ็ค/10กล่อง)</t>
  </si>
  <si>
    <t>ป้ายแล็บสติกเกอร์ ขนาด A5</t>
  </si>
  <si>
    <t>ที่ถอนลวด (รวมศูนย์)</t>
  </si>
  <si>
    <t>ปากกาไวท์บอร์ด (คละสี) ดำและแดงหัวแหลม</t>
  </si>
  <si>
    <t>ใบสำคัญรับเงิน</t>
  </si>
  <si>
    <t>เล่ม</t>
  </si>
  <si>
    <t>ใบรับใบสำคัญ</t>
  </si>
  <si>
    <t>ใบเสร็จรับเงิน-เงินรายได้ Manual</t>
  </si>
  <si>
    <t>ใบเสร็จรับเงินต่อเนื่อง ระบบ UBUFMIS</t>
  </si>
  <si>
    <t>ใบเสร็จรับเงิน-เงินงบประมาณแผ่นดิน</t>
  </si>
  <si>
    <t>ใบเสร็จรับเงินต่อเนื่อง ระบบ REG</t>
  </si>
  <si>
    <t>ใบรับรองการหักภาษี ณ ที่จ่าย</t>
  </si>
  <si>
    <t>ใบนำส่งเงิน</t>
  </si>
  <si>
    <t>ประเภทคอมพิวเตอร์</t>
  </si>
  <si>
    <t>ซองใส่แผ่นซีดี</t>
  </si>
  <si>
    <t>แผ่น</t>
  </si>
  <si>
    <t>กล่องใส่แผ่น CD (ได้ 1 แผ่น)</t>
  </si>
  <si>
    <t>แผ่น CD</t>
  </si>
  <si>
    <t>แผ่น DVD (1*50 แผ่น)</t>
  </si>
  <si>
    <t>หมึก HP เบอร์ 131A รหัส CF210A สีดำ</t>
  </si>
  <si>
    <t>คอม 1/1</t>
  </si>
  <si>
    <t>หจก. อุบลคอมพิวเตอร์ แอนด์ เทเลคอมเซอร์วิส</t>
  </si>
  <si>
    <t>1047/50</t>
  </si>
  <si>
    <t>0031/68</t>
  </si>
  <si>
    <t>0033/68</t>
  </si>
  <si>
    <t>หมึก HP เบอร์ 131A รหัส CF211A สีฟ้า</t>
  </si>
  <si>
    <t>หมึก HP เบอร์ 131A รหัส CF212A สีเหลือง</t>
  </si>
  <si>
    <t>หมึก HP เบอร์ 131A รหัส CF213A สีชมพู</t>
  </si>
  <si>
    <t>หมึก HP เบอร์ 206A รหัส W2110A สีดำ</t>
  </si>
  <si>
    <t>หมึก HP เบอร์ 206A รหัส W2111A สีฟ้า</t>
  </si>
  <si>
    <t>หมึก HP เบอร์ 206A รหัส W2112A สีเหลือง</t>
  </si>
  <si>
    <t>หมึก HP เบอร์ 206A รหัส W2113A สีชมพู</t>
  </si>
  <si>
    <t>หมึก HP เบอร์ 85A รหัส CE285A</t>
  </si>
  <si>
    <t>35/68</t>
  </si>
  <si>
    <t>37/68</t>
  </si>
  <si>
    <t>0032/68</t>
  </si>
  <si>
    <t>หมึก HP เบอร์ 30A รหัส CE230A</t>
  </si>
  <si>
    <t>หมึก HP เบอร์ 17A รหัส CE217A</t>
  </si>
  <si>
    <t>หมึก HP เบอร์ 79A รหัส CE279A</t>
  </si>
  <si>
    <t>หมึก Kyocera Toner TK-1178</t>
  </si>
  <si>
    <t>ผ้าหมึก Epson รุ่น LQ300 รหัส SO15506</t>
  </si>
  <si>
    <t>หมึก Epson รุ่น LQ310 รหัส SO15639</t>
  </si>
  <si>
    <t>หมึก HP เบอร์ 05A รหัส CE505A</t>
  </si>
  <si>
    <t>หมึก Pantum TL-410X</t>
  </si>
  <si>
    <t>ผ้าหมึก Epson เบอร์ 664 รหัส T6441 สีดำ</t>
  </si>
  <si>
    <t>ผ้าหมึก Epson เบอร์ 664 รหัส T6442 สีฟ้า</t>
  </si>
  <si>
    <t>ผ้าหมึก Epson เบอร์ 664 รหัส T6443 สีเหลือง</t>
  </si>
  <si>
    <t>ผ้าหมึก Epson เบอร์ 664 รหัส T6444 สีชมพู</t>
  </si>
  <si>
    <t>หมึ Brother BT5000C สีฟ้า</t>
  </si>
  <si>
    <t>หมึ Brother BT5000M สีชมพู</t>
  </si>
  <si>
    <t>หมึ Brother BT5000Y สีเหลือง</t>
  </si>
  <si>
    <t>หมึกเติม Brother BTD308K สีดำ</t>
  </si>
  <si>
    <t>หมึก HP inkjet รุ่น 2775 เบอร์ 682 รหัส 3YM77AA สีดำ</t>
  </si>
  <si>
    <t>หมึก HP inkjet รุ่น 2775 เบอร์ 682 รหัส 3YM76AA แบบสามสี</t>
  </si>
  <si>
    <t>หมึก HP เบอร์410A รหัสCF410A สีดำ</t>
  </si>
  <si>
    <t>หมึก HP เบอร์410A รหัสCF412A สีเหลือง</t>
  </si>
  <si>
    <t>หมึก Brother TN-2380</t>
  </si>
  <si>
    <t>36/68</t>
  </si>
  <si>
    <t>หมึก HP เบอร์ 83A รหัส CF283A</t>
  </si>
  <si>
    <t>หมึก HP รุ่น M280nw เบอร์202A รหัส CF500A สีดำ</t>
  </si>
  <si>
    <t>34/68</t>
  </si>
  <si>
    <t>หมึก HP รุ่น M280nw เบอร์202A รหัส CF502A สีเหลือง</t>
  </si>
  <si>
    <t>หมึก HP รุ่น Laserjet 1020เบอร์12A รหัส 02612A</t>
  </si>
  <si>
    <t>ประเภทงานบ้านงานครัว (สวัสดิการเครื่องดื่ม)</t>
  </si>
  <si>
    <t>น้ำดื่ม ขนาด 0.6 ลิตร (1/12 ขวด)</t>
  </si>
  <si>
    <t>เครื่องดื่ม 1/1</t>
  </si>
  <si>
    <t>บริษัท ยงสงวนกรุ๊ป จำกัด (สำนักงานใหญ่</t>
  </si>
  <si>
    <t>IN_FF-2411000011</t>
  </si>
  <si>
    <t>กาแฟ ขนาด 360 กรัม (รวมศูนย์)</t>
  </si>
  <si>
    <t>0027/2568</t>
  </si>
  <si>
    <t>07/68</t>
  </si>
  <si>
    <t>0023/2568</t>
  </si>
  <si>
    <t>22/68+40/68</t>
  </si>
  <si>
    <t>ครีมเทียม ขนาด 450 กรัม (รวมศูนย์)</t>
  </si>
  <si>
    <t>05/68+22/68+40/68</t>
  </si>
  <si>
    <t>02/69+28/68</t>
  </si>
  <si>
    <t>โอวัลตินคลาสสิค 300 กรัม (รวมศูนย์)</t>
  </si>
  <si>
    <t>08/68+16/68</t>
  </si>
  <si>
    <t>น้ำตาลทราย ขนาด 1 กิโลกรัม (รวมศูนย์)</t>
  </si>
  <si>
    <t>กิโลกรัม</t>
  </si>
  <si>
    <t>ประเภทงานบ้านงานครัว (สวัสดิการแม่บ้าน)</t>
  </si>
  <si>
    <t>น้ำมันดันฝุ่น</t>
  </si>
  <si>
    <t>แกลลอน</t>
  </si>
  <si>
    <t>น้ำยาขัดโถสุขภัณฑ์ 3500 มล (1 ลัง/4 แกลลอน)</t>
  </si>
  <si>
    <t>แม่บ้าน 1/1</t>
  </si>
  <si>
    <t>IN_CRP-2411016618</t>
  </si>
  <si>
    <t>0031/2568</t>
  </si>
  <si>
    <t>น้ำยาถูพื้น 5200 มล(น้ำยาถูพื้น) สีม่วง (1 ลัง/4 แกลลอน)</t>
  </si>
  <si>
    <t>น้ำยาเช็ดกระจก 5400 มล.</t>
  </si>
  <si>
    <t xml:space="preserve">น้ำยาทะลวงท่ออุดตัน </t>
  </si>
  <si>
    <t>บริษัท ซีพี แอ๊กซ์ตร้า จำกัด (มหาชน)</t>
  </si>
  <si>
    <t>น้ำยาล้างสนิมสุขภัณฑ์ (1 ลัง/ 4 แกลลอน)</t>
  </si>
  <si>
    <t>บริษัท วินเพาเวอร์ ซัพพลาย นอร์ทอีสท์ จำกัด</t>
  </si>
  <si>
    <t>IV67110048</t>
  </si>
  <si>
    <t>น้ำยาล้างจาน  3200 มล. (1 กล่อง/4 แกลลอน)</t>
  </si>
  <si>
    <t>สบู่เหลวล้างมือ 3.8 ลิตร</t>
  </si>
  <si>
    <t>บริษัท จิน โกลด์ คอร์ป จำกัด</t>
  </si>
  <si>
    <t>DOI-00-2411/0054</t>
  </si>
  <si>
    <t>ขวดใส่สบู่เหลว แบบปั๊ม</t>
  </si>
  <si>
    <t>ทวีผลเครื่องครัว</t>
  </si>
  <si>
    <t>98/7</t>
  </si>
  <si>
    <t>ผงซักฟอก ขนาด 1 กิโลกรัม (1 กล่อง/20 กก)</t>
  </si>
  <si>
    <t>อะไหล่ (ผ้าม็อบดันฝุ่นสำหรับใช้กับไม้ 24 นิ้ว)</t>
  </si>
  <si>
    <t>ผืน</t>
  </si>
  <si>
    <t>อะไหล่ (หนา 12 นิ้ว)</t>
  </si>
  <si>
    <t>ไม้ปั้มส้วมใหญ่</t>
  </si>
  <si>
    <t>ไม้พร้อมผ้าถูพื้น 12 นิ้ว</t>
  </si>
  <si>
    <t>ไม้พร้อมผ้าม็อบดันฝุ่น 24 นิ้ว</t>
  </si>
  <si>
    <t>ไม้กวาดทางมะพร้าว (ธรรมดา)</t>
  </si>
  <si>
    <t>ไม้กวาดทางมะพร้าว (หางยาว) (1/10)</t>
  </si>
  <si>
    <t>ไม้กวาดดอกหญ้า (1/10)</t>
  </si>
  <si>
    <t>ไม้กวาดหยากไย่</t>
  </si>
  <si>
    <t>ไม้ขนไก่</t>
  </si>
  <si>
    <t>ไม้เช็ดกระจก ด้ามยาม 8 นิ้ว</t>
  </si>
  <si>
    <t>ไม้ถูพื้นแบบฟองน้ำ (เช็ดพื้น) 12 นิ้ว</t>
  </si>
  <si>
    <t>ไม้รีดน้ำ (ธรรมดา) 18 นิ้ว</t>
  </si>
  <si>
    <t>ไม้รีดน้ำ ด้ามอะลูมิเนียม 24 นิ้ว</t>
  </si>
  <si>
    <t>แปรงถูพื้นด้ามยาว</t>
  </si>
  <si>
    <t>แปรงถูพื้นด้ามสั้น</t>
  </si>
  <si>
    <t>แปรงขัดโถส้วม (1 แพ็ค/12อัน)</t>
  </si>
  <si>
    <t>แปรงซักผ้า</t>
  </si>
  <si>
    <t>ที่ตักผง</t>
  </si>
  <si>
    <t>ถังน้ำ บรรจุ 14 ลิตร</t>
  </si>
  <si>
    <t>ถัง</t>
  </si>
  <si>
    <t>กระบอกฉีดน้ำอีซี่หัวปั้ม (1 แพ็ค /12 อัน)</t>
  </si>
  <si>
    <t>ผ้าเช็ดมือ 15*30 นิ้ว (1/12 ผืน)</t>
  </si>
  <si>
    <t>ผ้าเช็ดโต๊ะ 12*12 นิ้ว (1/12)</t>
  </si>
  <si>
    <t>ใยเอนกประสงค์( ล้างถ้วย ) (1/24)</t>
  </si>
  <si>
    <t>ถุงมือยาง (สีส้ม) เบอร์ L (1*12)</t>
  </si>
  <si>
    <t>คู่</t>
  </si>
  <si>
    <t>ถุงหูหิ้ว ขนาด 12*20 นิ้ว ( 1มัด/10 แพ็ค) และ (1 กระสอบ/ 6 มัด)</t>
  </si>
  <si>
    <t>ถุงดำ (ขยะ) ขนาด 28*36 นิ้ว (1 กระสอบ/30 กก)</t>
  </si>
  <si>
    <t>ถุงดำ ขนาด 24*30 นิ้ว (1 กระสอบ/30 กก)</t>
  </si>
  <si>
    <t>ถังขยะ (แบบเหยียบ) 12 นิ้ว เล็ก</t>
  </si>
  <si>
    <t>ใบ</t>
  </si>
  <si>
    <t>ถังขยะแบบเหยียบ ใหญ่ ขนาด 32*42.5 18 ลิตร</t>
  </si>
  <si>
    <t>ขันตักน้ำ</t>
  </si>
  <si>
    <t>น้ำยากำจัดแมลง  450 มล (1/12)</t>
  </si>
  <si>
    <t>กระป๋อง</t>
  </si>
  <si>
    <t>ตะกร้าเล็ก 134 สีสดใส</t>
  </si>
  <si>
    <t xml:space="preserve">ตะกร้าใหญ่ 335 </t>
  </si>
  <si>
    <t>IN_CRP-2411016619</t>
  </si>
  <si>
    <t>รองเท้าบูท เบอร์ 10.5</t>
  </si>
  <si>
    <t>บริษัท โฮมฮับ จำกัด</t>
  </si>
  <si>
    <t>22-1002-26377</t>
  </si>
  <si>
    <t>พรมเช็ดเท้าแบบดักฝุ่น ขนาด 40*60 ซม.</t>
  </si>
  <si>
    <t>พรมเช็ดเท้าแบบดักฝุ่น 60*90</t>
  </si>
  <si>
    <t>แอลกอฮอล์ 450 cc</t>
  </si>
  <si>
    <t>กระดาษชำระแบบม้วนใหญ่ 2 ชั้น 300 ม. (1/12 ม้วน)</t>
  </si>
  <si>
    <t>กระดาษชำระม้วนเล็ก</t>
  </si>
  <si>
    <t>กระดาษเช็ดหน้า แบบกล่อง</t>
  </si>
  <si>
    <t>กระดาษชำระแบบกล่อง</t>
  </si>
  <si>
    <t>ถุงพลาสติกใส ขนาด 12*18</t>
  </si>
  <si>
    <t>สบู่เหลวล้างมือ แบบขวดเล็ก</t>
  </si>
  <si>
    <t>ถังขยะ (แบบเหยียบ) 35 ลิตร ถังขยะเหยียบใหญ่</t>
  </si>
  <si>
    <t>ไฮเตอร์ ขนาด 2500 มล. (1/4)</t>
  </si>
  <si>
    <t>คลอรีนชนิดผง 65% (50กก)</t>
  </si>
  <si>
    <t xml:space="preserve">น้ำยาลอกแว๊กซ์ </t>
  </si>
  <si>
    <t>18/68</t>
  </si>
  <si>
    <t>น้ำยาเคลือบแว๊กซ์</t>
  </si>
  <si>
    <t>รวมทั้งสิ้น</t>
  </si>
  <si>
    <t>ความหมาย</t>
  </si>
  <si>
    <t>1 ตัวแรกคือไตรมาส</t>
  </si>
  <si>
    <t>1 ตัวหลังคือซื้อครั้งที่</t>
  </si>
  <si>
    <t>รายงานการเบิกจ่ายวัสดุรวมศูนย์ ประจำไตรมาส 1/256 (สำนักงานอธิการบดี)</t>
  </si>
  <si>
    <t>คงเหลือยกมา ไตรมาส 4/2567</t>
  </si>
  <si>
    <t>ลำดับการรับเข้า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</si>
</sst>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_ ;\-#,##0.000\ "/>
    <numFmt numFmtId="165" formatCode="0.000"/>
  </numFmts>
  <fonts count="18" x14ac:knownFonts="1">
    <font>
      <sz val="1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20"/>
      <name val="TH SarabunPSK"/>
      <family val="2"/>
    </font>
    <font>
      <sz val="16"/>
      <name val="Calibri"/>
      <family val="2"/>
    </font>
    <font>
      <sz val="20"/>
      <color rgb="FF000000"/>
      <name val="TH SarabunPSK"/>
      <family val="2"/>
    </font>
    <font>
      <b/>
      <sz val="20"/>
      <color rgb="FF000000"/>
      <name val="TH SarabunPSK"/>
      <family val="2"/>
    </font>
    <font>
      <sz val="20"/>
      <name val="Calibri"/>
      <family val="2"/>
    </font>
    <font>
      <b/>
      <sz val="22"/>
      <name val="TH SarabunPSK"/>
      <family val="2"/>
    </font>
    <font>
      <sz val="22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52">
    <xf numFmtId="0" fontId="0" fillId="0" borderId="0" xfId="0"/>
    <xf numFmtId="0" fontId="3" fillId="0" borderId="0" xfId="0" applyFont="1" applyFill="1" applyBorder="1"/>
    <xf numFmtId="49" fontId="2" fillId="4" borderId="2" xfId="1" applyNumberFormat="1" applyFont="1" applyFill="1" applyBorder="1" applyAlignment="1">
      <alignment horizontal="center"/>
    </xf>
    <xf numFmtId="43" fontId="2" fillId="4" borderId="4" xfId="1" applyFont="1" applyFill="1" applyBorder="1"/>
    <xf numFmtId="43" fontId="3" fillId="4" borderId="6" xfId="1" applyFont="1" applyFill="1" applyBorder="1"/>
    <xf numFmtId="49" fontId="2" fillId="5" borderId="5" xfId="1" applyNumberFormat="1" applyFont="1" applyFill="1" applyBorder="1"/>
    <xf numFmtId="49" fontId="2" fillId="6" borderId="5" xfId="1" applyNumberFormat="1" applyFont="1" applyFill="1" applyBorder="1" applyAlignment="1">
      <alignment horizontal="center"/>
    </xf>
    <xf numFmtId="43" fontId="2" fillId="6" borderId="4" xfId="1" applyFont="1" applyFill="1" applyBorder="1"/>
    <xf numFmtId="43" fontId="3" fillId="6" borderId="6" xfId="1" applyFont="1" applyFill="1" applyBorder="1"/>
    <xf numFmtId="49" fontId="2" fillId="7" borderId="5" xfId="1" applyNumberFormat="1" applyFont="1" applyFill="1" applyBorder="1"/>
    <xf numFmtId="49" fontId="2" fillId="5" borderId="5" xfId="1" applyNumberFormat="1" applyFont="1" applyFill="1" applyBorder="1" applyAlignment="1">
      <alignment horizontal="center"/>
    </xf>
    <xf numFmtId="43" fontId="2" fillId="5" borderId="4" xfId="1" applyFont="1" applyFill="1" applyBorder="1"/>
    <xf numFmtId="43" fontId="3" fillId="5" borderId="6" xfId="1" applyFont="1" applyFill="1" applyBorder="1"/>
    <xf numFmtId="49" fontId="3" fillId="3" borderId="5" xfId="1" applyNumberFormat="1" applyFont="1" applyFill="1" applyBorder="1"/>
    <xf numFmtId="43" fontId="2" fillId="3" borderId="4" xfId="1" applyFont="1" applyFill="1" applyBorder="1"/>
    <xf numFmtId="43" fontId="3" fillId="3" borderId="6" xfId="1" applyFont="1" applyFill="1" applyBorder="1"/>
    <xf numFmtId="49" fontId="3" fillId="8" borderId="5" xfId="1" applyNumberFormat="1" applyFont="1" applyFill="1" applyBorder="1"/>
    <xf numFmtId="49" fontId="2" fillId="9" borderId="5" xfId="1" applyNumberFormat="1" applyFont="1" applyFill="1" applyBorder="1" applyAlignment="1">
      <alignment horizontal="center"/>
    </xf>
    <xf numFmtId="49" fontId="2" fillId="10" borderId="5" xfId="1" applyNumberFormat="1" applyFont="1" applyFill="1" applyBorder="1" applyAlignment="1">
      <alignment horizontal="center"/>
    </xf>
    <xf numFmtId="0" fontId="2" fillId="11" borderId="5" xfId="1" applyNumberFormat="1" applyFont="1" applyFill="1" applyBorder="1" applyAlignment="1">
      <alignment horizontal="center"/>
    </xf>
    <xf numFmtId="49" fontId="2" fillId="12" borderId="5" xfId="1" applyNumberFormat="1" applyFont="1" applyFill="1" applyBorder="1" applyAlignment="1">
      <alignment horizontal="center"/>
    </xf>
    <xf numFmtId="49" fontId="2" fillId="13" borderId="5" xfId="1" applyNumberFormat="1" applyFont="1" applyFill="1" applyBorder="1" applyAlignment="1">
      <alignment horizontal="center"/>
    </xf>
    <xf numFmtId="43" fontId="2" fillId="4" borderId="4" xfId="1" applyFont="1" applyFill="1" applyBorder="1" applyAlignment="1"/>
    <xf numFmtId="49" fontId="3" fillId="4" borderId="10" xfId="1" applyNumberFormat="1" applyFont="1" applyFill="1" applyBorder="1"/>
    <xf numFmtId="43" fontId="2" fillId="4" borderId="9" xfId="1" applyFont="1" applyFill="1" applyBorder="1"/>
    <xf numFmtId="49" fontId="2" fillId="5" borderId="9" xfId="1" applyNumberFormat="1" applyFont="1" applyFill="1" applyBorder="1"/>
    <xf numFmtId="43" fontId="2" fillId="5" borderId="9" xfId="1" applyFont="1" applyFill="1" applyBorder="1"/>
    <xf numFmtId="49" fontId="2" fillId="6" borderId="9" xfId="1" applyNumberFormat="1" applyFont="1" applyFill="1" applyBorder="1"/>
    <xf numFmtId="43" fontId="2" fillId="6" borderId="9" xfId="1" applyFont="1" applyFill="1" applyBorder="1"/>
    <xf numFmtId="49" fontId="2" fillId="7" borderId="9" xfId="1" applyNumberFormat="1" applyFont="1" applyFill="1" applyBorder="1"/>
    <xf numFmtId="43" fontId="2" fillId="7" borderId="9" xfId="1" applyFont="1" applyFill="1" applyBorder="1"/>
    <xf numFmtId="49" fontId="2" fillId="3" borderId="9" xfId="1" applyNumberFormat="1" applyFont="1" applyFill="1" applyBorder="1"/>
    <xf numFmtId="43" fontId="2" fillId="3" borderId="9" xfId="1" applyFont="1" applyFill="1" applyBorder="1"/>
    <xf numFmtId="49" fontId="2" fillId="8" borderId="9" xfId="1" applyNumberFormat="1" applyFont="1" applyFill="1" applyBorder="1"/>
    <xf numFmtId="43" fontId="2" fillId="8" borderId="9" xfId="1" applyFont="1" applyFill="1" applyBorder="1"/>
    <xf numFmtId="43" fontId="4" fillId="6" borderId="9" xfId="1" applyFont="1" applyFill="1" applyBorder="1"/>
    <xf numFmtId="49" fontId="5" fillId="9" borderId="9" xfId="1" applyNumberFormat="1" applyFont="1" applyFill="1" applyBorder="1"/>
    <xf numFmtId="43" fontId="2" fillId="9" borderId="9" xfId="1" applyFont="1" applyFill="1" applyBorder="1"/>
    <xf numFmtId="49" fontId="2" fillId="10" borderId="9" xfId="1" applyNumberFormat="1" applyFont="1" applyFill="1" applyBorder="1"/>
    <xf numFmtId="43" fontId="2" fillId="10" borderId="9" xfId="1" applyFont="1" applyFill="1" applyBorder="1"/>
    <xf numFmtId="0" fontId="2" fillId="11" borderId="9" xfId="1" applyNumberFormat="1" applyFont="1" applyFill="1" applyBorder="1"/>
    <xf numFmtId="43" fontId="2" fillId="11" borderId="9" xfId="1" applyFont="1" applyFill="1" applyBorder="1"/>
    <xf numFmtId="49" fontId="2" fillId="12" borderId="9" xfId="1" applyNumberFormat="1" applyFont="1" applyFill="1" applyBorder="1"/>
    <xf numFmtId="43" fontId="2" fillId="12" borderId="9" xfId="1" applyFont="1" applyFill="1" applyBorder="1"/>
    <xf numFmtId="49" fontId="2" fillId="13" borderId="9" xfId="1" applyNumberFormat="1" applyFont="1" applyFill="1" applyBorder="1"/>
    <xf numFmtId="43" fontId="2" fillId="13" borderId="9" xfId="1" applyFont="1" applyFill="1" applyBorder="1"/>
    <xf numFmtId="43" fontId="2" fillId="4" borderId="10" xfId="1" applyFont="1" applyFill="1" applyBorder="1"/>
    <xf numFmtId="0" fontId="3" fillId="0" borderId="9" xfId="0" applyFont="1" applyFill="1" applyBorder="1"/>
    <xf numFmtId="0" fontId="6" fillId="14" borderId="10" xfId="0" applyFont="1" applyFill="1" applyBorder="1" applyAlignment="1">
      <alignment horizontal="center"/>
    </xf>
    <xf numFmtId="0" fontId="6" fillId="14" borderId="10" xfId="0" applyFont="1" applyFill="1" applyBorder="1" applyAlignment="1">
      <alignment wrapText="1"/>
    </xf>
    <xf numFmtId="43" fontId="6" fillId="14" borderId="10" xfId="1" applyFont="1" applyFill="1" applyBorder="1"/>
    <xf numFmtId="49" fontId="6" fillId="14" borderId="10" xfId="1" applyNumberFormat="1" applyFont="1" applyFill="1" applyBorder="1" applyAlignment="1">
      <alignment horizontal="center"/>
    </xf>
    <xf numFmtId="1" fontId="6" fillId="14" borderId="10" xfId="1" applyNumberFormat="1" applyFont="1" applyFill="1" applyBorder="1" applyAlignment="1">
      <alignment horizontal="left"/>
    </xf>
    <xf numFmtId="15" fontId="6" fillId="14" borderId="10" xfId="0" applyNumberFormat="1" applyFont="1" applyFill="1" applyBorder="1" applyAlignment="1">
      <alignment horizontal="center"/>
    </xf>
    <xf numFmtId="165" fontId="6" fillId="14" borderId="10" xfId="1" applyNumberFormat="1" applyFont="1" applyFill="1" applyBorder="1" applyAlignment="1">
      <alignment horizontal="center"/>
    </xf>
    <xf numFmtId="164" fontId="6" fillId="14" borderId="10" xfId="1" applyNumberFormat="1" applyFont="1" applyFill="1" applyBorder="1"/>
    <xf numFmtId="49" fontId="6" fillId="14" borderId="10" xfId="1" applyNumberFormat="1" applyFont="1" applyFill="1" applyBorder="1"/>
    <xf numFmtId="43" fontId="6" fillId="14" borderId="9" xfId="1" applyFont="1" applyFill="1" applyBorder="1"/>
    <xf numFmtId="49" fontId="6" fillId="14" borderId="9" xfId="1" applyNumberFormat="1" applyFont="1" applyFill="1" applyBorder="1"/>
    <xf numFmtId="43" fontId="7" fillId="14" borderId="9" xfId="1" applyFont="1" applyFill="1" applyBorder="1"/>
    <xf numFmtId="49" fontId="8" fillId="14" borderId="9" xfId="1" applyNumberFormat="1" applyFont="1" applyFill="1" applyBorder="1"/>
    <xf numFmtId="0" fontId="6" fillId="14" borderId="9" xfId="1" applyNumberFormat="1" applyFont="1" applyFill="1" applyBorder="1"/>
    <xf numFmtId="43" fontId="6" fillId="14" borderId="10" xfId="1" applyFont="1" applyFill="1" applyBorder="1" applyAlignment="1">
      <alignment horizontal="center" vertical="center"/>
    </xf>
    <xf numFmtId="43" fontId="6" fillId="14" borderId="11" xfId="1" applyFont="1" applyFill="1" applyBorder="1" applyAlignment="1">
      <alignment horizontal="center" wrapText="1"/>
    </xf>
    <xf numFmtId="43" fontId="2" fillId="14" borderId="11" xfId="1" applyFont="1" applyFill="1" applyBorder="1" applyAlignment="1">
      <alignment horizontal="center" wrapText="1"/>
    </xf>
    <xf numFmtId="43" fontId="6" fillId="14" borderId="1" xfId="1" applyFont="1" applyFill="1" applyBorder="1" applyAlignment="1">
      <alignment horizontal="center" wrapText="1"/>
    </xf>
    <xf numFmtId="0" fontId="6" fillId="14" borderId="9" xfId="0" applyFont="1" applyFill="1" applyBorder="1"/>
    <xf numFmtId="0" fontId="6" fillId="14" borderId="0" xfId="0" applyFont="1" applyFill="1" applyBorder="1"/>
    <xf numFmtId="1" fontId="3" fillId="15" borderId="9" xfId="0" applyNumberFormat="1" applyFont="1" applyFill="1" applyBorder="1" applyAlignment="1">
      <alignment horizontal="center"/>
    </xf>
    <xf numFmtId="0" fontId="3" fillId="15" borderId="9" xfId="0" applyFont="1" applyFill="1" applyBorder="1" applyAlignment="1">
      <alignment wrapText="1"/>
    </xf>
    <xf numFmtId="0" fontId="3" fillId="15" borderId="9" xfId="0" applyFont="1" applyFill="1" applyBorder="1" applyAlignment="1">
      <alignment horizontal="center"/>
    </xf>
    <xf numFmtId="43" fontId="3" fillId="15" borderId="9" xfId="1" applyFont="1" applyFill="1" applyBorder="1"/>
    <xf numFmtId="49" fontId="3" fillId="15" borderId="9" xfId="1" applyNumberFormat="1" applyFont="1" applyFill="1" applyBorder="1" applyAlignment="1">
      <alignment horizontal="center"/>
    </xf>
    <xf numFmtId="0" fontId="3" fillId="15" borderId="9" xfId="0" applyFont="1" applyFill="1" applyBorder="1"/>
    <xf numFmtId="1" fontId="3" fillId="15" borderId="9" xfId="1" applyNumberFormat="1" applyFont="1" applyFill="1" applyBorder="1" applyAlignment="1">
      <alignment horizontal="left"/>
    </xf>
    <xf numFmtId="15" fontId="3" fillId="15" borderId="9" xfId="0" applyNumberFormat="1" applyFont="1" applyFill="1" applyBorder="1"/>
    <xf numFmtId="165" fontId="3" fillId="15" borderId="9" xfId="1" applyNumberFormat="1" applyFont="1" applyFill="1" applyBorder="1"/>
    <xf numFmtId="164" fontId="3" fillId="15" borderId="9" xfId="1" applyNumberFormat="1" applyFont="1" applyFill="1" applyBorder="1"/>
    <xf numFmtId="49" fontId="3" fillId="4" borderId="9" xfId="1" applyNumberFormat="1" applyFont="1" applyFill="1" applyBorder="1"/>
    <xf numFmtId="43" fontId="3" fillId="4" borderId="9" xfId="1" applyFont="1" applyFill="1" applyBorder="1"/>
    <xf numFmtId="49" fontId="3" fillId="5" borderId="9" xfId="1" applyNumberFormat="1" applyFont="1" applyFill="1" applyBorder="1"/>
    <xf numFmtId="43" fontId="3" fillId="5" borderId="9" xfId="1" applyFont="1" applyFill="1" applyBorder="1"/>
    <xf numFmtId="49" fontId="3" fillId="6" borderId="9" xfId="1" applyNumberFormat="1" applyFont="1" applyFill="1" applyBorder="1"/>
    <xf numFmtId="43" fontId="3" fillId="6" borderId="9" xfId="1" applyFont="1" applyFill="1" applyBorder="1"/>
    <xf numFmtId="49" fontId="3" fillId="7" borderId="9" xfId="1" applyNumberFormat="1" applyFont="1" applyFill="1" applyBorder="1"/>
    <xf numFmtId="43" fontId="3" fillId="7" borderId="9" xfId="1" applyFont="1" applyFill="1" applyBorder="1"/>
    <xf numFmtId="49" fontId="3" fillId="3" borderId="9" xfId="1" applyNumberFormat="1" applyFont="1" applyFill="1" applyBorder="1"/>
    <xf numFmtId="43" fontId="3" fillId="3" borderId="9" xfId="1" applyFont="1" applyFill="1" applyBorder="1"/>
    <xf numFmtId="49" fontId="3" fillId="8" borderId="9" xfId="1" applyNumberFormat="1" applyFont="1" applyFill="1" applyBorder="1"/>
    <xf numFmtId="43" fontId="3" fillId="8" borderId="9" xfId="1" applyFont="1" applyFill="1" applyBorder="1"/>
    <xf numFmtId="43" fontId="3" fillId="9" borderId="9" xfId="1" applyFont="1" applyFill="1" applyBorder="1"/>
    <xf numFmtId="49" fontId="3" fillId="10" borderId="9" xfId="1" applyNumberFormat="1" applyFont="1" applyFill="1" applyBorder="1"/>
    <xf numFmtId="43" fontId="3" fillId="10" borderId="9" xfId="1" applyFont="1" applyFill="1" applyBorder="1"/>
    <xf numFmtId="0" fontId="3" fillId="11" borderId="9" xfId="1" applyNumberFormat="1" applyFont="1" applyFill="1" applyBorder="1"/>
    <xf numFmtId="43" fontId="3" fillId="11" borderId="9" xfId="1" applyFont="1" applyFill="1" applyBorder="1"/>
    <xf numFmtId="49" fontId="3" fillId="12" borderId="9" xfId="1" applyNumberFormat="1" applyFont="1" applyFill="1" applyBorder="1"/>
    <xf numFmtId="43" fontId="3" fillId="12" borderId="9" xfId="1" applyFont="1" applyFill="1" applyBorder="1"/>
    <xf numFmtId="49" fontId="3" fillId="13" borderId="9" xfId="1" applyNumberFormat="1" applyFont="1" applyFill="1" applyBorder="1"/>
    <xf numFmtId="43" fontId="3" fillId="13" borderId="9" xfId="1" applyFont="1" applyFill="1" applyBorder="1"/>
    <xf numFmtId="43" fontId="3" fillId="4" borderId="10" xfId="1" applyFont="1" applyFill="1" applyBorder="1"/>
    <xf numFmtId="43" fontId="3" fillId="0" borderId="0" xfId="1" applyFont="1" applyFill="1" applyBorder="1"/>
    <xf numFmtId="2" fontId="3" fillId="15" borderId="9" xfId="0" applyNumberFormat="1" applyFont="1" applyFill="1" applyBorder="1"/>
    <xf numFmtId="0" fontId="2" fillId="16" borderId="9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 wrapText="1"/>
    </xf>
    <xf numFmtId="43" fontId="3" fillId="16" borderId="9" xfId="1" applyFont="1" applyFill="1" applyBorder="1"/>
    <xf numFmtId="49" fontId="3" fillId="16" borderId="9" xfId="1" applyNumberFormat="1" applyFont="1" applyFill="1" applyBorder="1" applyAlignment="1">
      <alignment horizontal="center"/>
    </xf>
    <xf numFmtId="0" fontId="2" fillId="16" borderId="9" xfId="0" applyFont="1" applyFill="1" applyBorder="1"/>
    <xf numFmtId="1" fontId="2" fillId="16" borderId="9" xfId="1" applyNumberFormat="1" applyFont="1" applyFill="1" applyBorder="1" applyAlignment="1">
      <alignment horizontal="left"/>
    </xf>
    <xf numFmtId="15" fontId="2" fillId="16" borderId="9" xfId="0" applyNumberFormat="1" applyFont="1" applyFill="1" applyBorder="1"/>
    <xf numFmtId="165" fontId="2" fillId="16" borderId="9" xfId="1" applyNumberFormat="1" applyFont="1" applyFill="1" applyBorder="1"/>
    <xf numFmtId="164" fontId="2" fillId="16" borderId="9" xfId="1" applyNumberFormat="1" applyFont="1" applyFill="1" applyBorder="1"/>
    <xf numFmtId="49" fontId="2" fillId="16" borderId="9" xfId="1" applyNumberFormat="1" applyFont="1" applyFill="1" applyBorder="1"/>
    <xf numFmtId="43" fontId="2" fillId="16" borderId="9" xfId="1" applyFont="1" applyFill="1" applyBorder="1"/>
    <xf numFmtId="49" fontId="5" fillId="16" borderId="9" xfId="1" applyNumberFormat="1" applyFont="1" applyFill="1" applyBorder="1"/>
    <xf numFmtId="0" fontId="2" fillId="16" borderId="9" xfId="1" applyNumberFormat="1" applyFont="1" applyFill="1" applyBorder="1"/>
    <xf numFmtId="43" fontId="2" fillId="16" borderId="10" xfId="1" applyFont="1" applyFill="1" applyBorder="1"/>
    <xf numFmtId="43" fontId="2" fillId="16" borderId="10" xfId="1" applyFont="1" applyFill="1" applyBorder="1" applyAlignment="1">
      <alignment horizontal="center"/>
    </xf>
    <xf numFmtId="0" fontId="2" fillId="16" borderId="0" xfId="0" applyFont="1" applyFill="1" applyBorder="1"/>
    <xf numFmtId="0" fontId="6" fillId="14" borderId="0" xfId="0" applyFont="1" applyFill="1" applyBorder="1" applyAlignment="1">
      <alignment horizontal="center"/>
    </xf>
    <xf numFmtId="0" fontId="6" fillId="14" borderId="0" xfId="0" applyFont="1" applyFill="1" applyBorder="1" applyAlignment="1">
      <alignment wrapText="1"/>
    </xf>
    <xf numFmtId="43" fontId="3" fillId="14" borderId="9" xfId="1" applyFont="1" applyFill="1" applyBorder="1"/>
    <xf numFmtId="49" fontId="3" fillId="14" borderId="0" xfId="1" applyNumberFormat="1" applyFont="1" applyFill="1" applyBorder="1" applyAlignment="1">
      <alignment horizontal="center"/>
    </xf>
    <xf numFmtId="1" fontId="6" fillId="14" borderId="0" xfId="1" applyNumberFormat="1" applyFont="1" applyFill="1" applyBorder="1" applyAlignment="1">
      <alignment horizontal="left"/>
    </xf>
    <xf numFmtId="15" fontId="6" fillId="14" borderId="0" xfId="0" applyNumberFormat="1" applyFont="1" applyFill="1" applyBorder="1"/>
    <xf numFmtId="165" fontId="6" fillId="14" borderId="0" xfId="1" applyNumberFormat="1" applyFont="1" applyFill="1" applyBorder="1"/>
    <xf numFmtId="164" fontId="6" fillId="14" borderId="0" xfId="1" applyNumberFormat="1" applyFont="1" applyFill="1" applyBorder="1"/>
    <xf numFmtId="49" fontId="6" fillId="14" borderId="0" xfId="1" applyNumberFormat="1" applyFont="1" applyFill="1" applyBorder="1"/>
    <xf numFmtId="43" fontId="6" fillId="14" borderId="0" xfId="1" applyFont="1" applyFill="1" applyBorder="1"/>
    <xf numFmtId="43" fontId="7" fillId="14" borderId="0" xfId="1" applyFont="1" applyFill="1" applyBorder="1"/>
    <xf numFmtId="49" fontId="8" fillId="14" borderId="0" xfId="1" applyNumberFormat="1" applyFont="1" applyFill="1" applyBorder="1"/>
    <xf numFmtId="0" fontId="6" fillId="14" borderId="0" xfId="1" applyNumberFormat="1" applyFont="1" applyFill="1" applyBorder="1"/>
    <xf numFmtId="43" fontId="2" fillId="14" borderId="0" xfId="1" applyFont="1" applyFill="1" applyBorder="1"/>
    <xf numFmtId="1" fontId="3" fillId="7" borderId="9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wrapText="1"/>
    </xf>
    <xf numFmtId="0" fontId="3" fillId="7" borderId="9" xfId="0" applyFont="1" applyFill="1" applyBorder="1" applyAlignment="1">
      <alignment horizontal="center"/>
    </xf>
    <xf numFmtId="0" fontId="3" fillId="7" borderId="9" xfId="0" applyFont="1" applyFill="1" applyBorder="1"/>
    <xf numFmtId="0" fontId="3" fillId="7" borderId="9" xfId="0" applyFont="1" applyFill="1" applyBorder="1" applyAlignment="1">
      <alignment horizontal="left"/>
    </xf>
    <xf numFmtId="15" fontId="3" fillId="7" borderId="9" xfId="0" applyNumberFormat="1" applyFont="1" applyFill="1" applyBorder="1"/>
    <xf numFmtId="165" fontId="3" fillId="7" borderId="9" xfId="1" applyNumberFormat="1" applyFont="1" applyFill="1" applyBorder="1"/>
    <xf numFmtId="164" fontId="3" fillId="7" borderId="9" xfId="1" applyNumberFormat="1" applyFont="1" applyFill="1" applyBorder="1"/>
    <xf numFmtId="49" fontId="3" fillId="9" borderId="9" xfId="1" applyNumberFormat="1" applyFont="1" applyFill="1" applyBorder="1"/>
    <xf numFmtId="1" fontId="11" fillId="16" borderId="9" xfId="0" applyNumberFormat="1" applyFont="1" applyFill="1" applyBorder="1" applyAlignment="1">
      <alignment horizontal="center"/>
    </xf>
    <xf numFmtId="0" fontId="11" fillId="16" borderId="9" xfId="0" applyFont="1" applyFill="1" applyBorder="1" applyAlignment="1">
      <alignment horizontal="center"/>
    </xf>
    <xf numFmtId="0" fontId="11" fillId="16" borderId="9" xfId="0" applyFont="1" applyFill="1" applyBorder="1"/>
    <xf numFmtId="0" fontId="11" fillId="16" borderId="9" xfId="0" applyFont="1" applyFill="1" applyBorder="1" applyAlignment="1">
      <alignment horizontal="left"/>
    </xf>
    <xf numFmtId="15" fontId="11" fillId="16" borderId="9" xfId="0" applyNumberFormat="1" applyFont="1" applyFill="1" applyBorder="1"/>
    <xf numFmtId="165" fontId="11" fillId="16" borderId="9" xfId="1" applyNumberFormat="1" applyFont="1" applyFill="1" applyBorder="1"/>
    <xf numFmtId="164" fontId="11" fillId="16" borderId="9" xfId="1" applyNumberFormat="1" applyFont="1" applyFill="1" applyBorder="1"/>
    <xf numFmtId="49" fontId="11" fillId="16" borderId="9" xfId="1" applyNumberFormat="1" applyFont="1" applyFill="1" applyBorder="1"/>
    <xf numFmtId="43" fontId="11" fillId="16" borderId="9" xfId="1" applyFont="1" applyFill="1" applyBorder="1"/>
    <xf numFmtId="0" fontId="11" fillId="16" borderId="9" xfId="1" applyNumberFormat="1" applyFont="1" applyFill="1" applyBorder="1"/>
    <xf numFmtId="43" fontId="11" fillId="16" borderId="10" xfId="1" applyFont="1" applyFill="1" applyBorder="1"/>
    <xf numFmtId="43" fontId="11" fillId="16" borderId="10" xfId="1" applyFont="1" applyFill="1" applyBorder="1" applyAlignment="1">
      <alignment horizontal="center"/>
    </xf>
    <xf numFmtId="43" fontId="6" fillId="16" borderId="4" xfId="1" applyFont="1" applyFill="1" applyBorder="1"/>
    <xf numFmtId="0" fontId="11" fillId="16" borderId="0" xfId="0" applyFont="1" applyFill="1" applyBorder="1"/>
    <xf numFmtId="0" fontId="11" fillId="14" borderId="0" xfId="0" applyFont="1" applyFill="1" applyBorder="1" applyAlignment="1">
      <alignment horizontal="center"/>
    </xf>
    <xf numFmtId="0" fontId="11" fillId="14" borderId="0" xfId="0" applyFont="1" applyFill="1" applyBorder="1"/>
    <xf numFmtId="1" fontId="11" fillId="14" borderId="0" xfId="1" applyNumberFormat="1" applyFont="1" applyFill="1" applyBorder="1" applyAlignment="1">
      <alignment horizontal="left"/>
    </xf>
    <xf numFmtId="15" fontId="11" fillId="14" borderId="0" xfId="0" applyNumberFormat="1" applyFont="1" applyFill="1" applyBorder="1"/>
    <xf numFmtId="165" fontId="11" fillId="14" borderId="0" xfId="1" applyNumberFormat="1" applyFont="1" applyFill="1" applyBorder="1"/>
    <xf numFmtId="164" fontId="11" fillId="14" borderId="0" xfId="1" applyNumberFormat="1" applyFont="1" applyFill="1" applyBorder="1"/>
    <xf numFmtId="49" fontId="11" fillId="14" borderId="0" xfId="1" applyNumberFormat="1" applyFont="1" applyFill="1" applyBorder="1"/>
    <xf numFmtId="43" fontId="11" fillId="14" borderId="0" xfId="1" applyFont="1" applyFill="1" applyBorder="1"/>
    <xf numFmtId="0" fontId="11" fillId="14" borderId="0" xfId="1" applyNumberFormat="1" applyFont="1" applyFill="1" applyBorder="1"/>
    <xf numFmtId="0" fontId="11" fillId="14" borderId="9" xfId="0" applyFont="1" applyFill="1" applyBorder="1"/>
    <xf numFmtId="49" fontId="9" fillId="4" borderId="9" xfId="2" applyNumberFormat="1" applyFont="1" applyFill="1" applyBorder="1"/>
    <xf numFmtId="43" fontId="9" fillId="4" borderId="9" xfId="2" applyFont="1" applyFill="1" applyBorder="1"/>
    <xf numFmtId="49" fontId="9" fillId="5" borderId="9" xfId="2" applyNumberFormat="1" applyFont="1" applyFill="1" applyBorder="1"/>
    <xf numFmtId="43" fontId="9" fillId="5" borderId="9" xfId="2" applyFont="1" applyFill="1" applyBorder="1"/>
    <xf numFmtId="49" fontId="9" fillId="6" borderId="9" xfId="2" applyNumberFormat="1" applyFont="1" applyFill="1" applyBorder="1"/>
    <xf numFmtId="43" fontId="9" fillId="6" borderId="9" xfId="2" applyFont="1" applyFill="1" applyBorder="1"/>
    <xf numFmtId="49" fontId="9" fillId="7" borderId="9" xfId="2" applyNumberFormat="1" applyFont="1" applyFill="1" applyBorder="1"/>
    <xf numFmtId="43" fontId="9" fillId="7" borderId="9" xfId="2" applyFont="1" applyFill="1" applyBorder="1"/>
    <xf numFmtId="49" fontId="9" fillId="3" borderId="9" xfId="2" applyNumberFormat="1" applyFont="1" applyFill="1" applyBorder="1"/>
    <xf numFmtId="43" fontId="9" fillId="3" borderId="9" xfId="2" applyFont="1" applyFill="1" applyBorder="1"/>
    <xf numFmtId="49" fontId="9" fillId="8" borderId="9" xfId="2" applyNumberFormat="1" applyFont="1" applyFill="1" applyBorder="1"/>
    <xf numFmtId="43" fontId="9" fillId="8" borderId="9" xfId="2" applyFont="1" applyFill="1" applyBorder="1"/>
    <xf numFmtId="49" fontId="9" fillId="9" borderId="9" xfId="2" applyNumberFormat="1" applyFont="1" applyFill="1" applyBorder="1"/>
    <xf numFmtId="43" fontId="9" fillId="9" borderId="9" xfId="2" applyFont="1" applyFill="1" applyBorder="1"/>
    <xf numFmtId="49" fontId="9" fillId="10" borderId="9" xfId="2" applyNumberFormat="1" applyFont="1" applyFill="1" applyBorder="1"/>
    <xf numFmtId="43" fontId="9" fillId="10" borderId="9" xfId="2" applyFont="1" applyFill="1" applyBorder="1"/>
    <xf numFmtId="0" fontId="9" fillId="11" borderId="9" xfId="2" applyNumberFormat="1" applyFont="1" applyFill="1" applyBorder="1"/>
    <xf numFmtId="43" fontId="9" fillId="11" borderId="9" xfId="2" applyFont="1" applyFill="1" applyBorder="1"/>
    <xf numFmtId="49" fontId="9" fillId="12" borderId="9" xfId="2" applyNumberFormat="1" applyFont="1" applyFill="1" applyBorder="1"/>
    <xf numFmtId="43" fontId="9" fillId="12" borderId="9" xfId="2" applyFont="1" applyFill="1" applyBorder="1"/>
    <xf numFmtId="49" fontId="9" fillId="13" borderId="9" xfId="2" applyNumberFormat="1" applyFont="1" applyFill="1" applyBorder="1"/>
    <xf numFmtId="43" fontId="9" fillId="13" borderId="9" xfId="2" applyFont="1" applyFill="1" applyBorder="1"/>
    <xf numFmtId="43" fontId="9" fillId="4" borderId="10" xfId="2" applyFont="1" applyFill="1" applyBorder="1"/>
    <xf numFmtId="0" fontId="9" fillId="0" borderId="9" xfId="3" applyFont="1" applyFill="1" applyBorder="1"/>
    <xf numFmtId="0" fontId="0" fillId="0" borderId="0" xfId="0" applyFill="1"/>
    <xf numFmtId="0" fontId="12" fillId="0" borderId="0" xfId="0" applyFont="1" applyFill="1"/>
    <xf numFmtId="1" fontId="13" fillId="16" borderId="9" xfId="3" applyNumberFormat="1" applyFont="1" applyFill="1" applyBorder="1" applyAlignment="1">
      <alignment horizontal="center"/>
    </xf>
    <xf numFmtId="0" fontId="14" fillId="16" borderId="9" xfId="3" applyFont="1" applyFill="1" applyBorder="1" applyAlignment="1">
      <alignment horizontal="center" wrapText="1"/>
    </xf>
    <xf numFmtId="0" fontId="13" fillId="16" borderId="9" xfId="3" applyFont="1" applyFill="1" applyBorder="1" applyAlignment="1">
      <alignment horizontal="center"/>
    </xf>
    <xf numFmtId="0" fontId="13" fillId="16" borderId="9" xfId="3" applyFont="1" applyFill="1" applyBorder="1"/>
    <xf numFmtId="1" fontId="13" fillId="16" borderId="9" xfId="3" applyNumberFormat="1" applyFont="1" applyFill="1" applyBorder="1" applyAlignment="1">
      <alignment horizontal="left"/>
    </xf>
    <xf numFmtId="15" fontId="13" fillId="16" borderId="9" xfId="3" applyNumberFormat="1" applyFont="1" applyFill="1" applyBorder="1"/>
    <xf numFmtId="165" fontId="13" fillId="16" borderId="9" xfId="2" applyNumberFormat="1" applyFont="1" applyFill="1" applyBorder="1"/>
    <xf numFmtId="164" fontId="13" fillId="16" borderId="9" xfId="1" applyNumberFormat="1" applyFont="1" applyFill="1" applyBorder="1"/>
    <xf numFmtId="49" fontId="13" fillId="16" borderId="9" xfId="2" applyNumberFormat="1" applyFont="1" applyFill="1" applyBorder="1"/>
    <xf numFmtId="43" fontId="13" fillId="16" borderId="9" xfId="2" applyFont="1" applyFill="1" applyBorder="1"/>
    <xf numFmtId="0" fontId="13" fillId="16" borderId="9" xfId="2" applyNumberFormat="1" applyFont="1" applyFill="1" applyBorder="1"/>
    <xf numFmtId="43" fontId="13" fillId="16" borderId="10" xfId="2" applyFont="1" applyFill="1" applyBorder="1"/>
    <xf numFmtId="43" fontId="13" fillId="16" borderId="10" xfId="2" applyFont="1" applyFill="1" applyBorder="1" applyAlignment="1">
      <alignment horizontal="center"/>
    </xf>
    <xf numFmtId="43" fontId="10" fillId="16" borderId="9" xfId="2" applyFont="1" applyFill="1" applyBorder="1"/>
    <xf numFmtId="0" fontId="15" fillId="16" borderId="0" xfId="0" applyFont="1" applyFill="1"/>
    <xf numFmtId="43" fontId="6" fillId="14" borderId="5" xfId="1" applyFont="1" applyFill="1" applyBorder="1"/>
    <xf numFmtId="43" fontId="2" fillId="14" borderId="5" xfId="1" applyFont="1" applyFill="1" applyBorder="1"/>
    <xf numFmtId="1" fontId="9" fillId="3" borderId="9" xfId="3" applyNumberFormat="1" applyFont="1" applyFill="1" applyBorder="1" applyAlignment="1">
      <alignment horizontal="center"/>
    </xf>
    <xf numFmtId="0" fontId="9" fillId="3" borderId="9" xfId="3" applyFont="1" applyFill="1" applyBorder="1"/>
    <xf numFmtId="1" fontId="9" fillId="3" borderId="9" xfId="3" applyNumberFormat="1" applyFont="1" applyFill="1" applyBorder="1" applyAlignment="1">
      <alignment horizontal="left"/>
    </xf>
    <xf numFmtId="15" fontId="9" fillId="3" borderId="9" xfId="3" applyNumberFormat="1" applyFont="1" applyFill="1" applyBorder="1"/>
    <xf numFmtId="165" fontId="9" fillId="3" borderId="9" xfId="2" applyNumberFormat="1" applyFont="1" applyFill="1" applyBorder="1"/>
    <xf numFmtId="164" fontId="9" fillId="3" borderId="9" xfId="1" applyNumberFormat="1" applyFont="1" applyFill="1" applyBorder="1"/>
    <xf numFmtId="49" fontId="9" fillId="4" borderId="10" xfId="2" applyNumberFormat="1" applyFont="1" applyFill="1" applyBorder="1"/>
    <xf numFmtId="0" fontId="9" fillId="3" borderId="9" xfId="3" applyNumberFormat="1" applyFont="1" applyFill="1" applyBorder="1" applyAlignment="1">
      <alignment horizontal="left"/>
    </xf>
    <xf numFmtId="0" fontId="11" fillId="16" borderId="9" xfId="0" applyFont="1" applyFill="1" applyBorder="1" applyAlignment="1">
      <alignment horizontal="center" wrapText="1"/>
    </xf>
    <xf numFmtId="1" fontId="11" fillId="16" borderId="9" xfId="1" applyNumberFormat="1" applyFont="1" applyFill="1" applyBorder="1" applyAlignment="1">
      <alignment horizontal="left"/>
    </xf>
    <xf numFmtId="49" fontId="8" fillId="16" borderId="9" xfId="1" applyNumberFormat="1" applyFont="1" applyFill="1" applyBorder="1"/>
    <xf numFmtId="43" fontId="9" fillId="16" borderId="10" xfId="2" applyFont="1" applyFill="1" applyBorder="1" applyAlignment="1">
      <alignment horizontal="center"/>
    </xf>
    <xf numFmtId="0" fontId="16" fillId="14" borderId="9" xfId="0" applyFont="1" applyFill="1" applyBorder="1" applyAlignment="1">
      <alignment horizontal="center"/>
    </xf>
    <xf numFmtId="0" fontId="16" fillId="14" borderId="9" xfId="0" applyFont="1" applyFill="1" applyBorder="1" applyAlignment="1">
      <alignment horizontal="right" wrapText="1"/>
    </xf>
    <xf numFmtId="49" fontId="3" fillId="14" borderId="9" xfId="1" applyNumberFormat="1" applyFont="1" applyFill="1" applyBorder="1" applyAlignment="1">
      <alignment horizontal="center"/>
    </xf>
    <xf numFmtId="0" fontId="16" fillId="14" borderId="9" xfId="0" applyFont="1" applyFill="1" applyBorder="1"/>
    <xf numFmtId="1" fontId="16" fillId="14" borderId="9" xfId="1" applyNumberFormat="1" applyFont="1" applyFill="1" applyBorder="1" applyAlignment="1">
      <alignment horizontal="left"/>
    </xf>
    <xf numFmtId="15" fontId="16" fillId="14" borderId="9" xfId="0" applyNumberFormat="1" applyFont="1" applyFill="1" applyBorder="1"/>
    <xf numFmtId="165" fontId="16" fillId="14" borderId="9" xfId="1" applyNumberFormat="1" applyFont="1" applyFill="1" applyBorder="1"/>
    <xf numFmtId="164" fontId="16" fillId="14" borderId="9" xfId="1" applyNumberFormat="1" applyFont="1" applyFill="1" applyBorder="1"/>
    <xf numFmtId="43" fontId="16" fillId="14" borderId="9" xfId="1" applyFont="1" applyFill="1" applyBorder="1"/>
    <xf numFmtId="49" fontId="16" fillId="14" borderId="9" xfId="1" applyNumberFormat="1" applyFont="1" applyFill="1" applyBorder="1"/>
    <xf numFmtId="49" fontId="17" fillId="14" borderId="9" xfId="1" applyNumberFormat="1" applyFont="1" applyFill="1" applyBorder="1"/>
    <xf numFmtId="0" fontId="16" fillId="14" borderId="9" xfId="1" applyNumberFormat="1" applyFont="1" applyFill="1" applyBorder="1"/>
    <xf numFmtId="43" fontId="2" fillId="14" borderId="9" xfId="1" applyFont="1" applyFill="1" applyBorder="1"/>
    <xf numFmtId="43" fontId="16" fillId="14" borderId="4" xfId="1" applyFont="1" applyFill="1" applyBorder="1"/>
    <xf numFmtId="0" fontId="16" fillId="14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left"/>
    </xf>
    <xf numFmtId="15" fontId="3" fillId="0" borderId="0" xfId="0" applyNumberFormat="1" applyFont="1" applyFill="1" applyBorder="1"/>
    <xf numFmtId="165" fontId="3" fillId="0" borderId="0" xfId="1" applyNumberFormat="1" applyFont="1" applyFill="1" applyBorder="1"/>
    <xf numFmtId="164" fontId="3" fillId="0" borderId="0" xfId="1" applyNumberFormat="1" applyFont="1" applyFill="1" applyBorder="1"/>
    <xf numFmtId="49" fontId="3" fillId="4" borderId="0" xfId="1" applyNumberFormat="1" applyFont="1" applyFill="1" applyBorder="1"/>
    <xf numFmtId="43" fontId="3" fillId="4" borderId="0" xfId="1" applyFont="1" applyFill="1" applyBorder="1"/>
    <xf numFmtId="49" fontId="3" fillId="5" borderId="0" xfId="1" applyNumberFormat="1" applyFont="1" applyFill="1" applyBorder="1"/>
    <xf numFmtId="43" fontId="3" fillId="5" borderId="0" xfId="1" applyFont="1" applyFill="1" applyBorder="1"/>
    <xf numFmtId="49" fontId="3" fillId="6" borderId="0" xfId="1" applyNumberFormat="1" applyFont="1" applyFill="1" applyBorder="1"/>
    <xf numFmtId="43" fontId="3" fillId="6" borderId="0" xfId="1" applyFont="1" applyFill="1" applyBorder="1"/>
    <xf numFmtId="49" fontId="3" fillId="7" borderId="0" xfId="1" applyNumberFormat="1" applyFont="1" applyFill="1" applyBorder="1"/>
    <xf numFmtId="43" fontId="3" fillId="7" borderId="0" xfId="1" applyFont="1" applyFill="1" applyBorder="1"/>
    <xf numFmtId="49" fontId="3" fillId="3" borderId="0" xfId="1" applyNumberFormat="1" applyFont="1" applyFill="1" applyBorder="1"/>
    <xf numFmtId="43" fontId="3" fillId="3" borderId="0" xfId="1" applyFont="1" applyFill="1" applyBorder="1"/>
    <xf numFmtId="49" fontId="3" fillId="8" borderId="0" xfId="1" applyNumberFormat="1" applyFont="1" applyFill="1" applyBorder="1"/>
    <xf numFmtId="43" fontId="3" fillId="8" borderId="0" xfId="1" applyFont="1" applyFill="1" applyBorder="1"/>
    <xf numFmtId="43" fontId="4" fillId="6" borderId="0" xfId="1" applyFont="1" applyFill="1" applyBorder="1"/>
    <xf numFmtId="49" fontId="5" fillId="9" borderId="0" xfId="1" applyNumberFormat="1" applyFont="1" applyFill="1" applyBorder="1"/>
    <xf numFmtId="43" fontId="3" fillId="9" borderId="0" xfId="1" applyFont="1" applyFill="1" applyBorder="1"/>
    <xf numFmtId="49" fontId="3" fillId="10" borderId="0" xfId="1" applyNumberFormat="1" applyFont="1" applyFill="1" applyBorder="1"/>
    <xf numFmtId="43" fontId="3" fillId="10" borderId="0" xfId="1" applyFont="1" applyFill="1" applyBorder="1"/>
    <xf numFmtId="0" fontId="3" fillId="11" borderId="0" xfId="1" applyNumberFormat="1" applyFont="1" applyFill="1" applyBorder="1"/>
    <xf numFmtId="43" fontId="3" fillId="11" borderId="0" xfId="1" applyFont="1" applyFill="1" applyBorder="1"/>
    <xf numFmtId="49" fontId="3" fillId="12" borderId="0" xfId="1" applyNumberFormat="1" applyFont="1" applyFill="1" applyBorder="1"/>
    <xf numFmtId="43" fontId="3" fillId="12" borderId="0" xfId="1" applyFont="1" applyFill="1" applyBorder="1"/>
    <xf numFmtId="49" fontId="3" fillId="13" borderId="0" xfId="1" applyNumberFormat="1" applyFont="1" applyFill="1" applyBorder="1"/>
    <xf numFmtId="43" fontId="3" fillId="13" borderId="0" xfId="1" applyFont="1" applyFill="1" applyBorder="1"/>
    <xf numFmtId="43" fontId="2" fillId="4" borderId="0" xfId="1" applyFont="1" applyFill="1" applyBorder="1"/>
    <xf numFmtId="43" fontId="2" fillId="6" borderId="4" xfId="1" applyFont="1" applyFill="1" applyBorder="1" applyAlignment="1">
      <alignment horizontal="center"/>
    </xf>
    <xf numFmtId="43" fontId="2" fillId="6" borderId="6" xfId="1" applyFont="1" applyFill="1" applyBorder="1" applyAlignment="1">
      <alignment horizontal="center"/>
    </xf>
    <xf numFmtId="43" fontId="2" fillId="13" borderId="4" xfId="1" applyFont="1" applyFill="1" applyBorder="1" applyAlignment="1">
      <alignment horizontal="center"/>
    </xf>
    <xf numFmtId="43" fontId="2" fillId="13" borderId="6" xfId="1" applyFont="1" applyFill="1" applyBorder="1" applyAlignment="1">
      <alignment horizontal="center"/>
    </xf>
    <xf numFmtId="43" fontId="2" fillId="4" borderId="4" xfId="1" applyFont="1" applyFill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2" fillId="5" borderId="4" xfId="1" applyFont="1" applyFill="1" applyBorder="1" applyAlignment="1">
      <alignment horizontal="center"/>
    </xf>
    <xf numFmtId="43" fontId="2" fillId="5" borderId="6" xfId="1" applyFont="1" applyFill="1" applyBorder="1" applyAlignment="1">
      <alignment horizontal="center"/>
    </xf>
    <xf numFmtId="43" fontId="2" fillId="7" borderId="4" xfId="1" applyFont="1" applyFill="1" applyBorder="1" applyAlignment="1">
      <alignment horizontal="center"/>
    </xf>
    <xf numFmtId="43" fontId="2" fillId="7" borderId="6" xfId="1" applyFont="1" applyFill="1" applyBorder="1" applyAlignment="1">
      <alignment horizontal="center"/>
    </xf>
    <xf numFmtId="43" fontId="2" fillId="8" borderId="4" xfId="1" applyFont="1" applyFill="1" applyBorder="1" applyAlignment="1">
      <alignment horizontal="center"/>
    </xf>
    <xf numFmtId="43" fontId="2" fillId="8" borderId="6" xfId="1" applyFont="1" applyFill="1" applyBorder="1" applyAlignment="1">
      <alignment horizontal="center"/>
    </xf>
    <xf numFmtId="43" fontId="2" fillId="9" borderId="4" xfId="1" applyFont="1" applyFill="1" applyBorder="1" applyAlignment="1">
      <alignment horizontal="center"/>
    </xf>
    <xf numFmtId="43" fontId="2" fillId="9" borderId="6" xfId="1" applyFont="1" applyFill="1" applyBorder="1" applyAlignment="1">
      <alignment horizontal="center"/>
    </xf>
    <xf numFmtId="43" fontId="2" fillId="10" borderId="4" xfId="1" applyFont="1" applyFill="1" applyBorder="1" applyAlignment="1">
      <alignment horizontal="center"/>
    </xf>
    <xf numFmtId="43" fontId="2" fillId="10" borderId="6" xfId="1" applyFont="1" applyFill="1" applyBorder="1" applyAlignment="1">
      <alignment horizontal="center"/>
    </xf>
    <xf numFmtId="43" fontId="2" fillId="11" borderId="4" xfId="1" applyFont="1" applyFill="1" applyBorder="1" applyAlignment="1">
      <alignment horizontal="center"/>
    </xf>
    <xf numFmtId="43" fontId="2" fillId="11" borderId="6" xfId="1" applyFont="1" applyFill="1" applyBorder="1" applyAlignment="1">
      <alignment horizontal="center"/>
    </xf>
    <xf numFmtId="43" fontId="2" fillId="12" borderId="4" xfId="1" applyFont="1" applyFill="1" applyBorder="1" applyAlignment="1">
      <alignment horizontal="center"/>
    </xf>
    <xf numFmtId="43" fontId="2" fillId="12" borderId="6" xfId="1" applyFont="1" applyFill="1" applyBorder="1" applyAlignment="1">
      <alignment horizontal="center"/>
    </xf>
    <xf numFmtId="43" fontId="3" fillId="15" borderId="9" xfId="2" applyFont="1" applyFill="1" applyBorder="1" applyAlignment="1">
      <alignment wrapText="1"/>
    </xf>
    <xf numFmtId="43" fontId="3" fillId="15" borderId="2" xfId="2" applyFont="1" applyFill="1" applyBorder="1" applyAlignment="1">
      <alignment wrapText="1"/>
    </xf>
    <xf numFmtId="0" fontId="3" fillId="15" borderId="2" xfId="0" applyFont="1" applyFill="1" applyBorder="1" applyAlignment="1">
      <alignment wrapText="1"/>
    </xf>
    <xf numFmtId="0" fontId="3" fillId="15" borderId="9" xfId="0" applyFont="1" applyFill="1" applyBorder="1" applyAlignment="1">
      <alignment horizontal="center" wrapText="1"/>
    </xf>
    <xf numFmtId="0" fontId="3" fillId="15" borderId="2" xfId="0" applyFont="1" applyFill="1" applyBorder="1" applyAlignment="1">
      <alignment horizontal="center" wrapText="1"/>
    </xf>
    <xf numFmtId="0" fontId="9" fillId="3" borderId="9" xfId="3" applyFont="1" applyFill="1" applyBorder="1" applyAlignment="1">
      <alignment wrapText="1"/>
    </xf>
    <xf numFmtId="0" fontId="9" fillId="3" borderId="9" xfId="3" applyFont="1" applyFill="1" applyBorder="1" applyAlignment="1">
      <alignment horizontal="center"/>
    </xf>
    <xf numFmtId="49" fontId="3" fillId="7" borderId="9" xfId="1" applyNumberFormat="1" applyFont="1" applyFill="1" applyBorder="1" applyAlignment="1">
      <alignment horizontal="center"/>
    </xf>
    <xf numFmtId="1" fontId="9" fillId="5" borderId="9" xfId="3" applyNumberFormat="1" applyFont="1" applyFill="1" applyBorder="1" applyAlignment="1">
      <alignment horizontal="center"/>
    </xf>
    <xf numFmtId="0" fontId="9" fillId="5" borderId="9" xfId="3" applyFont="1" applyFill="1" applyBorder="1" applyAlignment="1">
      <alignment wrapText="1"/>
    </xf>
    <xf numFmtId="0" fontId="9" fillId="5" borderId="9" xfId="3" applyFont="1" applyFill="1" applyBorder="1" applyAlignment="1">
      <alignment horizontal="center"/>
    </xf>
    <xf numFmtId="49" fontId="3" fillId="5" borderId="9" xfId="1" applyNumberFormat="1" applyFont="1" applyFill="1" applyBorder="1" applyAlignment="1">
      <alignment horizontal="center"/>
    </xf>
    <xf numFmtId="0" fontId="9" fillId="5" borderId="9" xfId="3" applyFont="1" applyFill="1" applyBorder="1"/>
    <xf numFmtId="1" fontId="9" fillId="5" borderId="9" xfId="3" applyNumberFormat="1" applyFont="1" applyFill="1" applyBorder="1" applyAlignment="1">
      <alignment horizontal="left"/>
    </xf>
    <xf numFmtId="15" fontId="9" fillId="5" borderId="9" xfId="3" applyNumberFormat="1" applyFont="1" applyFill="1" applyBorder="1"/>
    <xf numFmtId="165" fontId="9" fillId="5" borderId="9" xfId="2" applyNumberFormat="1" applyFont="1" applyFill="1" applyBorder="1"/>
    <xf numFmtId="164" fontId="9" fillId="5" borderId="9" xfId="1" applyNumberFormat="1" applyFont="1" applyFill="1" applyBorder="1"/>
    <xf numFmtId="2" fontId="9" fillId="5" borderId="9" xfId="3" applyNumberFormat="1" applyFont="1" applyFill="1" applyBorder="1"/>
    <xf numFmtId="49" fontId="3" fillId="3" borderId="9" xfId="1" applyNumberFormat="1" applyFont="1" applyFill="1" applyBorder="1" applyAlignment="1">
      <alignment horizontal="center"/>
    </xf>
    <xf numFmtId="43" fontId="3" fillId="15" borderId="10" xfId="1" applyFont="1" applyFill="1" applyBorder="1" applyAlignment="1">
      <alignment horizontal="center"/>
    </xf>
    <xf numFmtId="43" fontId="3" fillId="15" borderId="10" xfId="1" applyFont="1" applyFill="1" applyBorder="1"/>
    <xf numFmtId="43" fontId="2" fillId="15" borderId="9" xfId="1" applyFont="1" applyFill="1" applyBorder="1"/>
    <xf numFmtId="43" fontId="3" fillId="15" borderId="4" xfId="1" applyFont="1" applyFill="1" applyBorder="1"/>
    <xf numFmtId="43" fontId="9" fillId="7" borderId="10" xfId="2" applyFont="1" applyFill="1" applyBorder="1" applyAlignment="1">
      <alignment horizontal="center"/>
    </xf>
    <xf numFmtId="43" fontId="9" fillId="7" borderId="10" xfId="2" applyFont="1" applyFill="1" applyBorder="1"/>
    <xf numFmtId="43" fontId="10" fillId="7" borderId="9" xfId="2" applyFont="1" applyFill="1" applyBorder="1"/>
    <xf numFmtId="43" fontId="9" fillId="7" borderId="4" xfId="2" applyFont="1" applyFill="1" applyBorder="1"/>
    <xf numFmtId="43" fontId="9" fillId="5" borderId="10" xfId="2" applyFont="1" applyFill="1" applyBorder="1" applyAlignment="1">
      <alignment horizontal="center"/>
    </xf>
    <xf numFmtId="43" fontId="9" fillId="5" borderId="10" xfId="2" applyFont="1" applyFill="1" applyBorder="1"/>
    <xf numFmtId="43" fontId="10" fillId="5" borderId="9" xfId="2" applyFont="1" applyFill="1" applyBorder="1"/>
    <xf numFmtId="43" fontId="9" fillId="5" borderId="4" xfId="2" applyFont="1" applyFill="1" applyBorder="1"/>
    <xf numFmtId="43" fontId="9" fillId="3" borderId="10" xfId="2" applyFont="1" applyFill="1" applyBorder="1" applyAlignment="1">
      <alignment horizontal="center"/>
    </xf>
    <xf numFmtId="43" fontId="9" fillId="3" borderId="10" xfId="2" applyFont="1" applyFill="1" applyBorder="1"/>
    <xf numFmtId="43" fontId="10" fillId="3" borderId="10" xfId="2" applyFont="1" applyFill="1" applyBorder="1"/>
    <xf numFmtId="43" fontId="9" fillId="3" borderId="4" xfId="2" applyFont="1" applyFill="1" applyBorder="1"/>
    <xf numFmtId="0" fontId="2" fillId="17" borderId="2" xfId="0" applyFont="1" applyFill="1" applyBorder="1" applyAlignment="1">
      <alignment horizontal="center"/>
    </xf>
    <xf numFmtId="0" fontId="2" fillId="17" borderId="2" xfId="0" applyFont="1" applyFill="1" applyBorder="1" applyAlignment="1">
      <alignment wrapText="1"/>
    </xf>
    <xf numFmtId="0" fontId="2" fillId="17" borderId="3" xfId="0" applyFont="1" applyFill="1" applyBorder="1" applyAlignment="1">
      <alignment horizontal="center"/>
    </xf>
    <xf numFmtId="43" fontId="2" fillId="17" borderId="3" xfId="1" applyFont="1" applyFill="1" applyBorder="1" applyAlignment="1">
      <alignment horizontal="center" wrapText="1"/>
    </xf>
    <xf numFmtId="49" fontId="2" fillId="17" borderId="3" xfId="1" applyNumberFormat="1" applyFont="1" applyFill="1" applyBorder="1" applyAlignment="1">
      <alignment horizontal="center" wrapText="1"/>
    </xf>
    <xf numFmtId="0" fontId="2" fillId="17" borderId="4" xfId="0" applyFont="1" applyFill="1" applyBorder="1" applyAlignment="1">
      <alignment horizontal="center" wrapText="1"/>
    </xf>
    <xf numFmtId="0" fontId="2" fillId="17" borderId="5" xfId="0" applyFont="1" applyFill="1" applyBorder="1" applyAlignment="1">
      <alignment horizontal="center" wrapText="1"/>
    </xf>
    <xf numFmtId="0" fontId="2" fillId="17" borderId="6" xfId="0" applyFont="1" applyFill="1" applyBorder="1" applyAlignment="1">
      <alignment horizontal="center" wrapText="1"/>
    </xf>
    <xf numFmtId="164" fontId="2" fillId="17" borderId="7" xfId="1" applyNumberFormat="1" applyFont="1" applyFill="1" applyBorder="1" applyAlignment="1">
      <alignment horizontal="center" wrapText="1"/>
    </xf>
    <xf numFmtId="43" fontId="2" fillId="17" borderId="3" xfId="1" applyFont="1" applyFill="1" applyBorder="1" applyAlignment="1">
      <alignment horizontal="center"/>
    </xf>
    <xf numFmtId="0" fontId="3" fillId="17" borderId="10" xfId="0" applyFont="1" applyFill="1" applyBorder="1" applyAlignment="1">
      <alignment horizontal="center"/>
    </xf>
    <xf numFmtId="0" fontId="3" fillId="17" borderId="10" xfId="0" applyFont="1" applyFill="1" applyBorder="1" applyAlignment="1">
      <alignment wrapText="1"/>
    </xf>
    <xf numFmtId="43" fontId="3" fillId="17" borderId="10" xfId="1" applyFont="1" applyFill="1" applyBorder="1"/>
    <xf numFmtId="49" fontId="3" fillId="17" borderId="10" xfId="1" applyNumberFormat="1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/>
    </xf>
    <xf numFmtId="1" fontId="2" fillId="17" borderId="10" xfId="1" applyNumberFormat="1" applyFont="1" applyFill="1" applyBorder="1" applyAlignment="1">
      <alignment horizontal="left"/>
    </xf>
    <xf numFmtId="15" fontId="2" fillId="17" borderId="10" xfId="0" applyNumberFormat="1" applyFont="1" applyFill="1" applyBorder="1" applyAlignment="1">
      <alignment horizontal="center"/>
    </xf>
    <xf numFmtId="165" fontId="2" fillId="17" borderId="10" xfId="1" applyNumberFormat="1" applyFont="1" applyFill="1" applyBorder="1" applyAlignment="1">
      <alignment horizontal="center"/>
    </xf>
    <xf numFmtId="164" fontId="3" fillId="17" borderId="10" xfId="1" applyNumberFormat="1" applyFont="1" applyFill="1" applyBorder="1"/>
    <xf numFmtId="43" fontId="2" fillId="17" borderId="2" xfId="1" applyFont="1" applyFill="1" applyBorder="1" applyAlignment="1">
      <alignment horizontal="center" vertical="center"/>
    </xf>
    <xf numFmtId="43" fontId="2" fillId="17" borderId="7" xfId="1" applyFont="1" applyFill="1" applyBorder="1" applyAlignment="1">
      <alignment horizontal="center" wrapText="1"/>
    </xf>
    <xf numFmtId="43" fontId="2" fillId="17" borderId="7" xfId="1" applyFont="1" applyFill="1" applyBorder="1" applyAlignment="1">
      <alignment horizontal="center" wrapText="1"/>
    </xf>
    <xf numFmtId="43" fontId="2" fillId="17" borderId="8" xfId="1" applyFont="1" applyFill="1" applyBorder="1" applyAlignment="1">
      <alignment horizontal="center" wrapText="1"/>
    </xf>
    <xf numFmtId="0" fontId="2" fillId="17" borderId="9" xfId="0" applyFont="1" applyFill="1" applyBorder="1" applyAlignment="1">
      <alignment horizontal="center"/>
    </xf>
    <xf numFmtId="43" fontId="2" fillId="17" borderId="10" xfId="1" applyFont="1" applyFill="1" applyBorder="1" applyAlignment="1">
      <alignment horizontal="center" vertical="center"/>
    </xf>
    <xf numFmtId="43" fontId="2" fillId="17" borderId="11" xfId="1" applyFont="1" applyFill="1" applyBorder="1" applyAlignment="1">
      <alignment horizontal="center" wrapText="1"/>
    </xf>
    <xf numFmtId="43" fontId="2" fillId="17" borderId="11" xfId="1" applyFont="1" applyFill="1" applyBorder="1" applyAlignment="1">
      <alignment horizontal="center" wrapText="1"/>
    </xf>
    <xf numFmtId="43" fontId="2" fillId="17" borderId="1" xfId="1" applyFont="1" applyFill="1" applyBorder="1" applyAlignment="1">
      <alignment horizontal="center" wrapText="1"/>
    </xf>
    <xf numFmtId="0" fontId="3" fillId="17" borderId="9" xfId="0" applyFont="1" applyFill="1" applyBorder="1"/>
  </cellXfs>
  <cellStyles count="4">
    <cellStyle name="จุลภาค" xfId="1" builtinId="3"/>
    <cellStyle name="จุลภาค 2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591;&#3634;&#3609;&#3607;&#3637;&#3656;&#3619;&#3633;&#3610;&#3612;&#3636;&#3604;&#3594;&#3629;&#3610;&#3611;&#3633;&#3592;&#3592;&#3640;&#3610;&#3633;&#3609;/&#3623;&#3633;&#3626;&#3604;&#3640;/&#3648;&#3610;&#3636;&#3585;&#3592;&#3656;&#3634;&#3618;&#3619;&#3623;&#3617;&#3624;&#3641;&#3609;&#3618;&#3660;/&#3648;&#3610;&#3636;&#3585;&#3592;&#3656;&#3634;&#3618;&#3619;&#3623;&#3617;&#3624;&#3641;&#3609;&#3618;&#3660;%2068/4.&#3623;&#3633;&#3626;&#3604;&#3640;&#3619;&#3623;&#3617;&#3624;&#3641;&#3609;&#3618;&#3660;%20&#3588;&#3591;&#3648;&#3627;&#3621;&#3639;&#3629;%202-12-67%20(6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วด 15-10-67"/>
      <sheetName val="งวด 30-10-67"/>
      <sheetName val="งวด 2-12-67"/>
      <sheetName val="คงเหลือไตรมาส 1-68"/>
    </sheetNames>
    <sheetDataSet>
      <sheetData sheetId="0"/>
      <sheetData sheetId="1">
        <row r="9">
          <cell r="BC9">
            <v>1651</v>
          </cell>
        </row>
        <row r="10">
          <cell r="BC10">
            <v>7</v>
          </cell>
        </row>
        <row r="12">
          <cell r="BC12">
            <v>4</v>
          </cell>
        </row>
        <row r="15">
          <cell r="BC15">
            <v>3</v>
          </cell>
        </row>
        <row r="18">
          <cell r="BC18">
            <v>0</v>
          </cell>
        </row>
        <row r="19">
          <cell r="BC19">
            <v>9</v>
          </cell>
        </row>
        <row r="21">
          <cell r="BC21">
            <v>25</v>
          </cell>
        </row>
        <row r="22">
          <cell r="BC22">
            <v>34</v>
          </cell>
        </row>
        <row r="23">
          <cell r="BC23">
            <v>12</v>
          </cell>
        </row>
        <row r="24">
          <cell r="BC24">
            <v>30</v>
          </cell>
        </row>
        <row r="25">
          <cell r="BC25">
            <v>21</v>
          </cell>
        </row>
        <row r="30">
          <cell r="BC30">
            <v>480</v>
          </cell>
        </row>
        <row r="32">
          <cell r="BC32">
            <v>1768</v>
          </cell>
        </row>
        <row r="34">
          <cell r="BC34">
            <v>1000</v>
          </cell>
        </row>
        <row r="35">
          <cell r="BC35">
            <v>930</v>
          </cell>
        </row>
        <row r="40">
          <cell r="BC40">
            <v>3</v>
          </cell>
        </row>
        <row r="41">
          <cell r="BC41">
            <v>12</v>
          </cell>
        </row>
        <row r="42">
          <cell r="BC42">
            <v>1</v>
          </cell>
        </row>
        <row r="43">
          <cell r="BC43">
            <v>7</v>
          </cell>
        </row>
        <row r="44">
          <cell r="BC44">
            <v>0</v>
          </cell>
        </row>
        <row r="46">
          <cell r="BC46">
            <v>5</v>
          </cell>
        </row>
        <row r="49">
          <cell r="BC49">
            <v>17</v>
          </cell>
        </row>
        <row r="52">
          <cell r="BC52">
            <v>50</v>
          </cell>
        </row>
        <row r="54">
          <cell r="BC54">
            <v>50</v>
          </cell>
        </row>
        <row r="56">
          <cell r="BC56">
            <v>50</v>
          </cell>
        </row>
        <row r="58">
          <cell r="BC58">
            <v>27</v>
          </cell>
        </row>
        <row r="59">
          <cell r="BC59">
            <v>8</v>
          </cell>
        </row>
        <row r="60">
          <cell r="BC60">
            <v>3</v>
          </cell>
        </row>
        <row r="61">
          <cell r="BC61">
            <v>28</v>
          </cell>
        </row>
        <row r="62">
          <cell r="BC62">
            <v>2</v>
          </cell>
        </row>
        <row r="63">
          <cell r="BC63">
            <v>54</v>
          </cell>
        </row>
        <row r="64">
          <cell r="BC64">
            <v>102</v>
          </cell>
        </row>
        <row r="66">
          <cell r="BC66">
            <v>65</v>
          </cell>
        </row>
        <row r="71">
          <cell r="BC71">
            <v>12</v>
          </cell>
        </row>
        <row r="72">
          <cell r="BC72">
            <v>42</v>
          </cell>
        </row>
        <row r="73">
          <cell r="BC73">
            <v>1</v>
          </cell>
        </row>
        <row r="75">
          <cell r="BC75">
            <v>39</v>
          </cell>
        </row>
        <row r="76">
          <cell r="BC76"/>
        </row>
        <row r="77">
          <cell r="BC77"/>
        </row>
        <row r="78">
          <cell r="BC78">
            <v>304</v>
          </cell>
        </row>
        <row r="79">
          <cell r="BC79">
            <v>7</v>
          </cell>
        </row>
        <row r="80">
          <cell r="BC80">
            <v>44</v>
          </cell>
        </row>
        <row r="81">
          <cell r="BC81">
            <v>16</v>
          </cell>
        </row>
        <row r="82">
          <cell r="BC82"/>
        </row>
        <row r="83">
          <cell r="BC83"/>
        </row>
        <row r="84">
          <cell r="BC84">
            <v>12</v>
          </cell>
        </row>
        <row r="85">
          <cell r="BC85">
            <v>0</v>
          </cell>
        </row>
        <row r="92">
          <cell r="BC92"/>
        </row>
        <row r="93">
          <cell r="BC93"/>
        </row>
        <row r="94">
          <cell r="BC94">
            <v>0</v>
          </cell>
        </row>
        <row r="95">
          <cell r="BC95">
            <v>0</v>
          </cell>
        </row>
        <row r="96">
          <cell r="BC96">
            <v>0</v>
          </cell>
        </row>
        <row r="97">
          <cell r="BC97">
            <v>0</v>
          </cell>
        </row>
        <row r="98">
          <cell r="BC98">
            <v>0</v>
          </cell>
        </row>
        <row r="99">
          <cell r="BC99">
            <v>0</v>
          </cell>
        </row>
        <row r="100">
          <cell r="BC100">
            <v>0</v>
          </cell>
        </row>
        <row r="101">
          <cell r="BC101">
            <v>0</v>
          </cell>
        </row>
        <row r="102">
          <cell r="BC102">
            <v>0</v>
          </cell>
        </row>
        <row r="103">
          <cell r="BC103">
            <v>0</v>
          </cell>
        </row>
        <row r="104">
          <cell r="BC104">
            <v>0</v>
          </cell>
        </row>
        <row r="105">
          <cell r="BC105">
            <v>0</v>
          </cell>
        </row>
        <row r="106">
          <cell r="BC106">
            <v>0</v>
          </cell>
        </row>
        <row r="107">
          <cell r="BC107">
            <v>0</v>
          </cell>
        </row>
        <row r="108">
          <cell r="BC108">
            <v>0</v>
          </cell>
        </row>
        <row r="109">
          <cell r="BC109">
            <v>0</v>
          </cell>
        </row>
        <row r="110">
          <cell r="BC110">
            <v>0</v>
          </cell>
        </row>
        <row r="111">
          <cell r="BC111">
            <v>0</v>
          </cell>
        </row>
        <row r="112">
          <cell r="BC112">
            <v>0</v>
          </cell>
        </row>
        <row r="113">
          <cell r="BC113">
            <v>0</v>
          </cell>
        </row>
        <row r="114">
          <cell r="BC114">
            <v>0</v>
          </cell>
        </row>
        <row r="115">
          <cell r="BC115">
            <v>0</v>
          </cell>
        </row>
        <row r="116">
          <cell r="BC116">
            <v>0</v>
          </cell>
        </row>
        <row r="117">
          <cell r="BC117">
            <v>0</v>
          </cell>
        </row>
        <row r="118">
          <cell r="BC118">
            <v>0</v>
          </cell>
        </row>
        <row r="119">
          <cell r="BC119">
            <v>0</v>
          </cell>
        </row>
        <row r="120">
          <cell r="BC120">
            <v>0</v>
          </cell>
        </row>
        <row r="121">
          <cell r="BC121">
            <v>0</v>
          </cell>
        </row>
        <row r="122">
          <cell r="BC122">
            <v>0</v>
          </cell>
        </row>
        <row r="123">
          <cell r="BC123">
            <v>0</v>
          </cell>
        </row>
        <row r="124">
          <cell r="BC124">
            <v>0</v>
          </cell>
        </row>
        <row r="125">
          <cell r="BC125">
            <v>0</v>
          </cell>
        </row>
        <row r="126">
          <cell r="BC126">
            <v>0</v>
          </cell>
        </row>
        <row r="127">
          <cell r="BC127">
            <v>0</v>
          </cell>
        </row>
        <row r="128">
          <cell r="BC128">
            <v>0</v>
          </cell>
        </row>
        <row r="129">
          <cell r="BC129">
            <v>0</v>
          </cell>
        </row>
        <row r="130">
          <cell r="BC130">
            <v>0</v>
          </cell>
        </row>
        <row r="131">
          <cell r="BC131">
            <v>0</v>
          </cell>
        </row>
        <row r="132">
          <cell r="BC132">
            <v>0</v>
          </cell>
        </row>
        <row r="133">
          <cell r="BC133">
            <v>0</v>
          </cell>
        </row>
        <row r="135">
          <cell r="BC135">
            <v>0</v>
          </cell>
        </row>
        <row r="136">
          <cell r="BC136">
            <v>0</v>
          </cell>
        </row>
        <row r="137">
          <cell r="BC137">
            <v>0</v>
          </cell>
        </row>
        <row r="138">
          <cell r="BC138">
            <v>0</v>
          </cell>
        </row>
        <row r="140">
          <cell r="BC140">
            <v>0</v>
          </cell>
        </row>
        <row r="141">
          <cell r="BC141">
            <v>0</v>
          </cell>
        </row>
        <row r="142">
          <cell r="BC142">
            <v>0</v>
          </cell>
        </row>
        <row r="143">
          <cell r="BC143">
            <v>0</v>
          </cell>
        </row>
        <row r="144">
          <cell r="BC144">
            <v>0</v>
          </cell>
        </row>
        <row r="146">
          <cell r="BC146">
            <v>0</v>
          </cell>
        </row>
        <row r="155">
          <cell r="BC155">
            <v>0</v>
          </cell>
        </row>
        <row r="156">
          <cell r="BC156">
            <v>0</v>
          </cell>
        </row>
        <row r="157">
          <cell r="BC157">
            <v>0</v>
          </cell>
        </row>
        <row r="158">
          <cell r="BC158">
            <v>0</v>
          </cell>
        </row>
        <row r="159">
          <cell r="BC15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2"/>
  <sheetViews>
    <sheetView tabSelected="1" topLeftCell="AT1" workbookViewId="0">
      <pane ySplit="3" topLeftCell="A229" activePane="bottomLeft" state="frozen"/>
      <selection pane="bottomLeft" activeCell="BB239" sqref="BB239"/>
    </sheetView>
  </sheetViews>
  <sheetFormatPr defaultRowHeight="21" x14ac:dyDescent="0.35"/>
  <cols>
    <col min="1" max="1" width="7.7109375" style="235" customWidth="1"/>
    <col min="2" max="2" width="38.7109375" style="236" customWidth="1"/>
    <col min="3" max="3" width="10.7109375" style="235" customWidth="1"/>
    <col min="4" max="4" width="13.7109375" style="100" customWidth="1"/>
    <col min="5" max="5" width="14.85546875" style="237" customWidth="1"/>
    <col min="6" max="6" width="43.85546875" style="1" customWidth="1"/>
    <col min="7" max="7" width="22.5703125" style="238" customWidth="1"/>
    <col min="8" max="8" width="12.7109375" style="239" customWidth="1"/>
    <col min="9" max="9" width="10.7109375" style="240" customWidth="1"/>
    <col min="10" max="10" width="10.7109375" style="241" customWidth="1"/>
    <col min="11" max="11" width="10.42578125" style="100" customWidth="1"/>
    <col min="12" max="12" width="15.7109375" style="242" customWidth="1"/>
    <col min="13" max="14" width="15.7109375" style="243" customWidth="1"/>
    <col min="15" max="15" width="15.7109375" style="244" customWidth="1"/>
    <col min="16" max="17" width="15.7109375" style="245" customWidth="1"/>
    <col min="18" max="18" width="15.7109375" style="246" customWidth="1"/>
    <col min="19" max="20" width="15.7109375" style="247" customWidth="1"/>
    <col min="21" max="21" width="15.7109375" style="248" customWidth="1"/>
    <col min="22" max="23" width="15.7109375" style="249" customWidth="1"/>
    <col min="24" max="24" width="15.7109375" style="244" customWidth="1"/>
    <col min="25" max="26" width="15.7109375" style="245" customWidth="1"/>
    <col min="27" max="27" width="15.7109375" style="250" customWidth="1"/>
    <col min="28" max="29" width="15.7109375" style="251" customWidth="1"/>
    <col min="30" max="30" width="15.7109375" style="252" customWidth="1"/>
    <col min="31" max="32" width="15.7109375" style="253" customWidth="1"/>
    <col min="33" max="33" width="15.7109375" style="246" customWidth="1"/>
    <col min="34" max="34" width="15.7109375" style="247" customWidth="1"/>
    <col min="35" max="35" width="15.7109375" style="254" customWidth="1"/>
    <col min="36" max="36" width="15.7109375" style="255" customWidth="1"/>
    <col min="37" max="38" width="15.7109375" style="256" customWidth="1"/>
    <col min="39" max="39" width="15.7109375" style="257" customWidth="1"/>
    <col min="40" max="41" width="15.7109375" style="258" customWidth="1"/>
    <col min="42" max="42" width="15.7109375" style="259" customWidth="1"/>
    <col min="43" max="44" width="15.7109375" style="260" customWidth="1"/>
    <col min="45" max="45" width="15.7109375" style="261" customWidth="1"/>
    <col min="46" max="47" width="15.7109375" style="262" customWidth="1"/>
    <col min="48" max="48" width="15.7109375" style="246" customWidth="1"/>
    <col min="49" max="50" width="15.7109375" style="247" customWidth="1"/>
    <col min="51" max="51" width="15.7109375" style="263" customWidth="1"/>
    <col min="52" max="53" width="15.7109375" style="264" customWidth="1"/>
    <col min="54" max="55" width="15.7109375" style="243" customWidth="1"/>
    <col min="56" max="56" width="18" style="243" customWidth="1"/>
    <col min="57" max="57" width="15.7109375" style="100" customWidth="1"/>
    <col min="58" max="58" width="19.5703125" style="100" customWidth="1"/>
    <col min="59" max="59" width="15.7109375" style="265" customWidth="1"/>
    <col min="60" max="60" width="18.42578125" style="100" customWidth="1"/>
    <col min="61" max="61" width="15.7109375" style="1" customWidth="1"/>
    <col min="62" max="16384" width="9.140625" style="1"/>
  </cols>
  <sheetData>
    <row r="1" spans="1:61" x14ac:dyDescent="0.35">
      <c r="A1" s="272" t="s">
        <v>321</v>
      </c>
      <c r="B1" s="272"/>
      <c r="C1" s="272"/>
      <c r="D1" s="272"/>
      <c r="E1" s="273"/>
      <c r="F1" s="273"/>
      <c r="G1" s="273"/>
      <c r="H1" s="273"/>
      <c r="I1" s="273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</row>
    <row r="2" spans="1:61" ht="62.25" customHeight="1" x14ac:dyDescent="0.35">
      <c r="A2" s="323" t="s">
        <v>0</v>
      </c>
      <c r="B2" s="324" t="s">
        <v>1</v>
      </c>
      <c r="C2" s="325" t="s">
        <v>2</v>
      </c>
      <c r="D2" s="326" t="s">
        <v>322</v>
      </c>
      <c r="E2" s="327" t="s">
        <v>323</v>
      </c>
      <c r="F2" s="328" t="s">
        <v>3</v>
      </c>
      <c r="G2" s="329"/>
      <c r="H2" s="329"/>
      <c r="I2" s="330"/>
      <c r="J2" s="331" t="s">
        <v>4</v>
      </c>
      <c r="K2" s="332" t="s">
        <v>5</v>
      </c>
      <c r="L2" s="2" t="s">
        <v>6</v>
      </c>
      <c r="M2" s="3" t="s">
        <v>7</v>
      </c>
      <c r="N2" s="4"/>
      <c r="O2" s="5" t="s">
        <v>6</v>
      </c>
      <c r="P2" s="274" t="s">
        <v>8</v>
      </c>
      <c r="Q2" s="275"/>
      <c r="R2" s="6" t="s">
        <v>6</v>
      </c>
      <c r="S2" s="7" t="s">
        <v>9</v>
      </c>
      <c r="T2" s="8"/>
      <c r="U2" s="9" t="s">
        <v>6</v>
      </c>
      <c r="V2" s="276" t="s">
        <v>10</v>
      </c>
      <c r="W2" s="277"/>
      <c r="X2" s="10" t="s">
        <v>6</v>
      </c>
      <c r="Y2" s="11" t="s">
        <v>11</v>
      </c>
      <c r="Z2" s="12"/>
      <c r="AA2" s="13" t="s">
        <v>6</v>
      </c>
      <c r="AB2" s="14" t="s">
        <v>12</v>
      </c>
      <c r="AC2" s="15"/>
      <c r="AD2" s="16" t="s">
        <v>6</v>
      </c>
      <c r="AE2" s="278" t="s">
        <v>13</v>
      </c>
      <c r="AF2" s="279"/>
      <c r="AG2" s="6" t="s">
        <v>6</v>
      </c>
      <c r="AH2" s="266" t="s">
        <v>14</v>
      </c>
      <c r="AI2" s="267"/>
      <c r="AJ2" s="17" t="s">
        <v>6</v>
      </c>
      <c r="AK2" s="280" t="s">
        <v>15</v>
      </c>
      <c r="AL2" s="281"/>
      <c r="AM2" s="18" t="s">
        <v>6</v>
      </c>
      <c r="AN2" s="282" t="s">
        <v>16</v>
      </c>
      <c r="AO2" s="283"/>
      <c r="AP2" s="19" t="s">
        <v>6</v>
      </c>
      <c r="AQ2" s="284" t="s">
        <v>17</v>
      </c>
      <c r="AR2" s="285"/>
      <c r="AS2" s="20" t="s">
        <v>6</v>
      </c>
      <c r="AT2" s="286" t="s">
        <v>18</v>
      </c>
      <c r="AU2" s="287"/>
      <c r="AV2" s="6" t="s">
        <v>6</v>
      </c>
      <c r="AW2" s="266" t="s">
        <v>19</v>
      </c>
      <c r="AX2" s="267"/>
      <c r="AY2" s="21" t="s">
        <v>6</v>
      </c>
      <c r="AZ2" s="268" t="s">
        <v>20</v>
      </c>
      <c r="BA2" s="269"/>
      <c r="BB2" s="22" t="s">
        <v>6</v>
      </c>
      <c r="BC2" s="270" t="s">
        <v>21</v>
      </c>
      <c r="BD2" s="271"/>
      <c r="BE2" s="342" t="s">
        <v>22</v>
      </c>
      <c r="BF2" s="343" t="s">
        <v>23</v>
      </c>
      <c r="BG2" s="344" t="s">
        <v>24</v>
      </c>
      <c r="BH2" s="345" t="s">
        <v>25</v>
      </c>
      <c r="BI2" s="346" t="s">
        <v>26</v>
      </c>
    </row>
    <row r="3" spans="1:61" x14ac:dyDescent="0.35">
      <c r="A3" s="333"/>
      <c r="B3" s="334"/>
      <c r="C3" s="333"/>
      <c r="D3" s="335"/>
      <c r="E3" s="336"/>
      <c r="F3" s="337" t="s">
        <v>27</v>
      </c>
      <c r="G3" s="338" t="s">
        <v>28</v>
      </c>
      <c r="H3" s="339" t="s">
        <v>29</v>
      </c>
      <c r="I3" s="340" t="s">
        <v>30</v>
      </c>
      <c r="J3" s="341"/>
      <c r="K3" s="335"/>
      <c r="L3" s="23"/>
      <c r="M3" s="24" t="s">
        <v>31</v>
      </c>
      <c r="N3" s="24" t="s">
        <v>32</v>
      </c>
      <c r="O3" s="25"/>
      <c r="P3" s="26" t="s">
        <v>31</v>
      </c>
      <c r="Q3" s="26" t="s">
        <v>32</v>
      </c>
      <c r="R3" s="27"/>
      <c r="S3" s="28" t="s">
        <v>31</v>
      </c>
      <c r="T3" s="28" t="s">
        <v>32</v>
      </c>
      <c r="U3" s="29"/>
      <c r="V3" s="30" t="s">
        <v>31</v>
      </c>
      <c r="W3" s="30" t="s">
        <v>32</v>
      </c>
      <c r="X3" s="25"/>
      <c r="Y3" s="26" t="s">
        <v>31</v>
      </c>
      <c r="Z3" s="26" t="s">
        <v>32</v>
      </c>
      <c r="AA3" s="31"/>
      <c r="AB3" s="32" t="s">
        <v>31</v>
      </c>
      <c r="AC3" s="32" t="s">
        <v>32</v>
      </c>
      <c r="AD3" s="33"/>
      <c r="AE3" s="34" t="s">
        <v>31</v>
      </c>
      <c r="AF3" s="34" t="s">
        <v>32</v>
      </c>
      <c r="AG3" s="27"/>
      <c r="AH3" s="28" t="s">
        <v>31</v>
      </c>
      <c r="AI3" s="35" t="s">
        <v>32</v>
      </c>
      <c r="AJ3" s="36"/>
      <c r="AK3" s="37" t="s">
        <v>31</v>
      </c>
      <c r="AL3" s="37" t="s">
        <v>32</v>
      </c>
      <c r="AM3" s="38"/>
      <c r="AN3" s="39" t="s">
        <v>31</v>
      </c>
      <c r="AO3" s="39" t="s">
        <v>32</v>
      </c>
      <c r="AP3" s="40"/>
      <c r="AQ3" s="41" t="s">
        <v>31</v>
      </c>
      <c r="AR3" s="41" t="s">
        <v>32</v>
      </c>
      <c r="AS3" s="42"/>
      <c r="AT3" s="43" t="s">
        <v>31</v>
      </c>
      <c r="AU3" s="43" t="s">
        <v>32</v>
      </c>
      <c r="AV3" s="27"/>
      <c r="AW3" s="28" t="s">
        <v>31</v>
      </c>
      <c r="AX3" s="28" t="s">
        <v>32</v>
      </c>
      <c r="AY3" s="44"/>
      <c r="AZ3" s="45" t="s">
        <v>31</v>
      </c>
      <c r="BA3" s="45" t="s">
        <v>32</v>
      </c>
      <c r="BB3" s="46"/>
      <c r="BC3" s="46" t="s">
        <v>31</v>
      </c>
      <c r="BD3" s="46" t="s">
        <v>32</v>
      </c>
      <c r="BE3" s="347"/>
      <c r="BF3" s="348"/>
      <c r="BG3" s="349"/>
      <c r="BH3" s="350"/>
      <c r="BI3" s="351"/>
    </row>
    <row r="4" spans="1:61" s="67" customFormat="1" ht="30" customHeight="1" x14ac:dyDescent="0.4">
      <c r="A4" s="48"/>
      <c r="B4" s="49" t="s">
        <v>33</v>
      </c>
      <c r="C4" s="48"/>
      <c r="D4" s="50"/>
      <c r="E4" s="51"/>
      <c r="F4" s="48"/>
      <c r="G4" s="52"/>
      <c r="H4" s="53"/>
      <c r="I4" s="54"/>
      <c r="J4" s="55"/>
      <c r="K4" s="50"/>
      <c r="L4" s="56"/>
      <c r="M4" s="57"/>
      <c r="N4" s="57"/>
      <c r="O4" s="58"/>
      <c r="P4" s="57"/>
      <c r="Q4" s="57"/>
      <c r="R4" s="58"/>
      <c r="S4" s="57"/>
      <c r="T4" s="57"/>
      <c r="U4" s="58"/>
      <c r="V4" s="57"/>
      <c r="W4" s="57"/>
      <c r="X4" s="58"/>
      <c r="Y4" s="57"/>
      <c r="Z4" s="57"/>
      <c r="AA4" s="58"/>
      <c r="AB4" s="57"/>
      <c r="AC4" s="57"/>
      <c r="AD4" s="58"/>
      <c r="AE4" s="57"/>
      <c r="AF4" s="57"/>
      <c r="AG4" s="58"/>
      <c r="AH4" s="57"/>
      <c r="AI4" s="59"/>
      <c r="AJ4" s="60"/>
      <c r="AK4" s="57"/>
      <c r="AL4" s="57"/>
      <c r="AM4" s="58"/>
      <c r="AN4" s="57"/>
      <c r="AO4" s="57"/>
      <c r="AP4" s="61"/>
      <c r="AQ4" s="57"/>
      <c r="AR4" s="57"/>
      <c r="AS4" s="58"/>
      <c r="AT4" s="57"/>
      <c r="AU4" s="57"/>
      <c r="AV4" s="58"/>
      <c r="AW4" s="57"/>
      <c r="AX4" s="57"/>
      <c r="AY4" s="58"/>
      <c r="AZ4" s="57"/>
      <c r="BA4" s="57"/>
      <c r="BB4" s="50"/>
      <c r="BC4" s="50"/>
      <c r="BD4" s="50"/>
      <c r="BE4" s="62"/>
      <c r="BF4" s="63"/>
      <c r="BG4" s="64"/>
      <c r="BH4" s="65"/>
      <c r="BI4" s="66"/>
    </row>
    <row r="5" spans="1:61" x14ac:dyDescent="0.35">
      <c r="A5" s="68">
        <v>1</v>
      </c>
      <c r="B5" s="69" t="s">
        <v>34</v>
      </c>
      <c r="C5" s="70" t="s">
        <v>35</v>
      </c>
      <c r="D5" s="71">
        <v>10</v>
      </c>
      <c r="E5" s="72"/>
      <c r="F5" s="73"/>
      <c r="G5" s="74"/>
      <c r="H5" s="75"/>
      <c r="I5" s="76"/>
      <c r="J5" s="77">
        <v>60</v>
      </c>
      <c r="K5" s="71">
        <f t="shared" ref="K5:K14" si="0">D5+I5</f>
        <v>10</v>
      </c>
      <c r="L5" s="78"/>
      <c r="M5" s="79"/>
      <c r="N5" s="79">
        <f>J5*M5</f>
        <v>0</v>
      </c>
      <c r="O5" s="80" t="s">
        <v>36</v>
      </c>
      <c r="P5" s="81">
        <v>1</v>
      </c>
      <c r="Q5" s="81">
        <f>J5*P5</f>
        <v>60</v>
      </c>
      <c r="R5" s="82" t="s">
        <v>37</v>
      </c>
      <c r="S5" s="83">
        <f>1+1+2</f>
        <v>4</v>
      </c>
      <c r="T5" s="83">
        <f>J5*S5</f>
        <v>240</v>
      </c>
      <c r="U5" s="84"/>
      <c r="V5" s="85"/>
      <c r="W5" s="85">
        <f t="shared" ref="W5:W104" si="1">J5*V5</f>
        <v>0</v>
      </c>
      <c r="X5" s="80" t="s">
        <v>38</v>
      </c>
      <c r="Y5" s="81">
        <v>1</v>
      </c>
      <c r="Z5" s="81">
        <f t="shared" ref="Z5:Z104" si="2">J5*Y5</f>
        <v>60</v>
      </c>
      <c r="AA5" s="86" t="s">
        <v>39</v>
      </c>
      <c r="AB5" s="87">
        <v>1</v>
      </c>
      <c r="AC5" s="87">
        <f t="shared" ref="AC5:AC103" si="3">J5*AB5</f>
        <v>60</v>
      </c>
      <c r="AD5" s="88"/>
      <c r="AE5" s="89"/>
      <c r="AF5" s="89">
        <f t="shared" ref="AF5:AF104" si="4">J5*AE5</f>
        <v>0</v>
      </c>
      <c r="AG5" s="82"/>
      <c r="AH5" s="83"/>
      <c r="AI5" s="35">
        <f t="shared" ref="AI5:AI104" si="5">J5*AH5</f>
        <v>0</v>
      </c>
      <c r="AJ5" s="36"/>
      <c r="AK5" s="90"/>
      <c r="AL5" s="90">
        <f t="shared" ref="AL5:AL104" si="6">J5*AK5</f>
        <v>0</v>
      </c>
      <c r="AM5" s="91"/>
      <c r="AN5" s="92"/>
      <c r="AO5" s="92">
        <f t="shared" ref="AO5:AO104" si="7">J5*AN5</f>
        <v>0</v>
      </c>
      <c r="AP5" s="93"/>
      <c r="AQ5" s="94"/>
      <c r="AR5" s="94">
        <f t="shared" ref="AR5:AR104" si="8">J5*AQ5</f>
        <v>0</v>
      </c>
      <c r="AS5" s="95"/>
      <c r="AT5" s="96"/>
      <c r="AU5" s="96">
        <f t="shared" ref="AU5:AU104" si="9">J5*AT5</f>
        <v>0</v>
      </c>
      <c r="AV5" s="82" t="s">
        <v>40</v>
      </c>
      <c r="AW5" s="83">
        <v>2</v>
      </c>
      <c r="AX5" s="83">
        <f t="shared" ref="AX5:AX104" si="10">J5*AW5</f>
        <v>120</v>
      </c>
      <c r="AY5" s="97"/>
      <c r="AZ5" s="98"/>
      <c r="BA5" s="98">
        <f t="shared" ref="BA5:BA68" si="11">J5*AZ5</f>
        <v>0</v>
      </c>
      <c r="BB5" s="99"/>
      <c r="BC5" s="99"/>
      <c r="BD5" s="99"/>
      <c r="BE5" s="307">
        <f t="shared" ref="BE5:BF20" si="12">M5+P5+S5+V5+Y5+AB5+AE5+AH5+AK5+AN5+AQ5+AT5+AW5+AZ5</f>
        <v>9</v>
      </c>
      <c r="BF5" s="308">
        <f t="shared" si="12"/>
        <v>540</v>
      </c>
      <c r="BG5" s="309">
        <f t="shared" ref="BG5:BG68" si="13">K5-BE5</f>
        <v>1</v>
      </c>
      <c r="BH5" s="310">
        <f t="shared" ref="BH5:BH68" si="14">J5*BG5</f>
        <v>60</v>
      </c>
      <c r="BI5" s="47"/>
    </row>
    <row r="6" spans="1:61" x14ac:dyDescent="0.35">
      <c r="A6" s="68"/>
      <c r="B6" s="69"/>
      <c r="C6" s="70"/>
      <c r="D6" s="71"/>
      <c r="E6" s="72" t="s">
        <v>41</v>
      </c>
      <c r="F6" s="73" t="s">
        <v>42</v>
      </c>
      <c r="G6" s="74">
        <v>11361</v>
      </c>
      <c r="H6" s="75">
        <v>243923</v>
      </c>
      <c r="I6" s="76">
        <v>24</v>
      </c>
      <c r="J6" s="77">
        <v>60</v>
      </c>
      <c r="K6" s="71">
        <f t="shared" si="0"/>
        <v>24</v>
      </c>
      <c r="L6" s="78"/>
      <c r="M6" s="79"/>
      <c r="N6" s="79">
        <f t="shared" ref="N6:N69" si="15">J6*M6</f>
        <v>0</v>
      </c>
      <c r="O6" s="80"/>
      <c r="P6" s="81"/>
      <c r="Q6" s="81">
        <f t="shared" ref="Q6:Q69" si="16">J6*P6</f>
        <v>0</v>
      </c>
      <c r="R6" s="82"/>
      <c r="S6" s="83"/>
      <c r="T6" s="83">
        <f t="shared" ref="T6:T69" si="17">J6*S6</f>
        <v>0</v>
      </c>
      <c r="U6" s="84"/>
      <c r="V6" s="85"/>
      <c r="W6" s="85">
        <f t="shared" si="1"/>
        <v>0</v>
      </c>
      <c r="X6" s="80"/>
      <c r="Y6" s="81"/>
      <c r="Z6" s="81">
        <f t="shared" si="2"/>
        <v>0</v>
      </c>
      <c r="AA6" s="86"/>
      <c r="AB6" s="87"/>
      <c r="AC6" s="87">
        <f t="shared" si="3"/>
        <v>0</v>
      </c>
      <c r="AD6" s="88"/>
      <c r="AE6" s="89"/>
      <c r="AF6" s="89">
        <f t="shared" si="4"/>
        <v>0</v>
      </c>
      <c r="AG6" s="82"/>
      <c r="AH6" s="83"/>
      <c r="AI6" s="35">
        <f t="shared" si="5"/>
        <v>0</v>
      </c>
      <c r="AJ6" s="36"/>
      <c r="AK6" s="90"/>
      <c r="AL6" s="90">
        <f t="shared" si="6"/>
        <v>0</v>
      </c>
      <c r="AM6" s="91"/>
      <c r="AN6" s="92"/>
      <c r="AO6" s="92">
        <f t="shared" si="7"/>
        <v>0</v>
      </c>
      <c r="AP6" s="93"/>
      <c r="AQ6" s="94"/>
      <c r="AR6" s="94">
        <f t="shared" si="8"/>
        <v>0</v>
      </c>
      <c r="AS6" s="95"/>
      <c r="AT6" s="96"/>
      <c r="AU6" s="96">
        <f t="shared" si="9"/>
        <v>0</v>
      </c>
      <c r="AV6" s="82"/>
      <c r="AW6" s="83"/>
      <c r="AX6" s="83">
        <f t="shared" si="10"/>
        <v>0</v>
      </c>
      <c r="AY6" s="97"/>
      <c r="AZ6" s="98"/>
      <c r="BA6" s="98">
        <f t="shared" si="11"/>
        <v>0</v>
      </c>
      <c r="BB6" s="99"/>
      <c r="BC6" s="99"/>
      <c r="BD6" s="99"/>
      <c r="BE6" s="307">
        <f t="shared" si="12"/>
        <v>0</v>
      </c>
      <c r="BF6" s="308">
        <f t="shared" si="12"/>
        <v>0</v>
      </c>
      <c r="BG6" s="309">
        <f t="shared" si="13"/>
        <v>24</v>
      </c>
      <c r="BH6" s="310">
        <f t="shared" si="14"/>
        <v>1440</v>
      </c>
      <c r="BI6" s="47"/>
    </row>
    <row r="7" spans="1:61" x14ac:dyDescent="0.35">
      <c r="A7" s="68">
        <v>2</v>
      </c>
      <c r="B7" s="69" t="s">
        <v>43</v>
      </c>
      <c r="C7" s="70" t="s">
        <v>35</v>
      </c>
      <c r="D7" s="71">
        <v>20</v>
      </c>
      <c r="E7" s="72"/>
      <c r="F7" s="73"/>
      <c r="G7" s="74"/>
      <c r="H7" s="75"/>
      <c r="I7" s="76"/>
      <c r="J7" s="77">
        <v>22</v>
      </c>
      <c r="K7" s="71">
        <f t="shared" si="0"/>
        <v>20</v>
      </c>
      <c r="L7" s="78" t="s">
        <v>44</v>
      </c>
      <c r="M7" s="79">
        <v>1</v>
      </c>
      <c r="N7" s="79">
        <f t="shared" si="15"/>
        <v>22</v>
      </c>
      <c r="O7" s="80"/>
      <c r="P7" s="81"/>
      <c r="Q7" s="81">
        <f t="shared" si="16"/>
        <v>0</v>
      </c>
      <c r="R7" s="82" t="s">
        <v>45</v>
      </c>
      <c r="S7" s="83">
        <v>1</v>
      </c>
      <c r="T7" s="83">
        <f t="shared" si="17"/>
        <v>22</v>
      </c>
      <c r="U7" s="84"/>
      <c r="V7" s="85"/>
      <c r="W7" s="85">
        <f t="shared" si="1"/>
        <v>0</v>
      </c>
      <c r="X7" s="80" t="s">
        <v>38</v>
      </c>
      <c r="Y7" s="81">
        <v>2</v>
      </c>
      <c r="Z7" s="81">
        <f t="shared" si="2"/>
        <v>44</v>
      </c>
      <c r="AA7" s="86" t="s">
        <v>39</v>
      </c>
      <c r="AB7" s="87">
        <v>2</v>
      </c>
      <c r="AC7" s="87">
        <f t="shared" si="3"/>
        <v>44</v>
      </c>
      <c r="AD7" s="88"/>
      <c r="AE7" s="89"/>
      <c r="AF7" s="89">
        <f t="shared" si="4"/>
        <v>0</v>
      </c>
      <c r="AG7" s="82"/>
      <c r="AH7" s="83"/>
      <c r="AI7" s="35">
        <f t="shared" si="5"/>
        <v>0</v>
      </c>
      <c r="AJ7" s="36"/>
      <c r="AK7" s="90"/>
      <c r="AL7" s="90">
        <f t="shared" si="6"/>
        <v>0</v>
      </c>
      <c r="AM7" s="91"/>
      <c r="AN7" s="92"/>
      <c r="AO7" s="92">
        <f t="shared" si="7"/>
        <v>0</v>
      </c>
      <c r="AP7" s="93"/>
      <c r="AQ7" s="94"/>
      <c r="AR7" s="94">
        <f t="shared" si="8"/>
        <v>0</v>
      </c>
      <c r="AS7" s="95"/>
      <c r="AT7" s="96"/>
      <c r="AU7" s="96">
        <f t="shared" si="9"/>
        <v>0</v>
      </c>
      <c r="AV7" s="82"/>
      <c r="AW7" s="83"/>
      <c r="AX7" s="83">
        <f t="shared" si="10"/>
        <v>0</v>
      </c>
      <c r="AY7" s="97"/>
      <c r="AZ7" s="98"/>
      <c r="BA7" s="98">
        <f t="shared" si="11"/>
        <v>0</v>
      </c>
      <c r="BB7" s="99"/>
      <c r="BC7" s="99"/>
      <c r="BD7" s="99"/>
      <c r="BE7" s="307">
        <f t="shared" si="12"/>
        <v>6</v>
      </c>
      <c r="BF7" s="308">
        <f t="shared" si="12"/>
        <v>132</v>
      </c>
      <c r="BG7" s="309">
        <f t="shared" si="13"/>
        <v>14</v>
      </c>
      <c r="BH7" s="310">
        <f t="shared" si="14"/>
        <v>308</v>
      </c>
      <c r="BI7" s="47"/>
    </row>
    <row r="8" spans="1:61" x14ac:dyDescent="0.35">
      <c r="A8" s="68"/>
      <c r="B8" s="69"/>
      <c r="C8" s="70"/>
      <c r="D8" s="71"/>
      <c r="E8" s="72" t="s">
        <v>41</v>
      </c>
      <c r="F8" s="73" t="s">
        <v>42</v>
      </c>
      <c r="G8" s="74">
        <v>11361</v>
      </c>
      <c r="H8" s="75">
        <v>243923</v>
      </c>
      <c r="I8" s="76">
        <v>12</v>
      </c>
      <c r="J8" s="77">
        <v>22</v>
      </c>
      <c r="K8" s="71">
        <f t="shared" si="0"/>
        <v>12</v>
      </c>
      <c r="L8" s="78"/>
      <c r="M8" s="79"/>
      <c r="N8" s="79">
        <f t="shared" si="15"/>
        <v>0</v>
      </c>
      <c r="O8" s="80"/>
      <c r="P8" s="81"/>
      <c r="Q8" s="81">
        <f t="shared" si="16"/>
        <v>0</v>
      </c>
      <c r="R8" s="82"/>
      <c r="S8" s="83"/>
      <c r="T8" s="83">
        <f t="shared" si="17"/>
        <v>0</v>
      </c>
      <c r="U8" s="84"/>
      <c r="V8" s="85"/>
      <c r="W8" s="85">
        <f t="shared" si="1"/>
        <v>0</v>
      </c>
      <c r="X8" s="80"/>
      <c r="Y8" s="81"/>
      <c r="Z8" s="81">
        <f t="shared" si="2"/>
        <v>0</v>
      </c>
      <c r="AA8" s="86"/>
      <c r="AB8" s="87"/>
      <c r="AC8" s="87">
        <f t="shared" si="3"/>
        <v>0</v>
      </c>
      <c r="AD8" s="88"/>
      <c r="AE8" s="89"/>
      <c r="AF8" s="89">
        <f t="shared" si="4"/>
        <v>0</v>
      </c>
      <c r="AG8" s="82"/>
      <c r="AH8" s="83"/>
      <c r="AI8" s="35">
        <f t="shared" si="5"/>
        <v>0</v>
      </c>
      <c r="AJ8" s="36"/>
      <c r="AK8" s="90"/>
      <c r="AL8" s="90">
        <f t="shared" si="6"/>
        <v>0</v>
      </c>
      <c r="AM8" s="91"/>
      <c r="AN8" s="92"/>
      <c r="AO8" s="92">
        <f t="shared" si="7"/>
        <v>0</v>
      </c>
      <c r="AP8" s="93"/>
      <c r="AQ8" s="94"/>
      <c r="AR8" s="94">
        <f t="shared" si="8"/>
        <v>0</v>
      </c>
      <c r="AS8" s="95"/>
      <c r="AT8" s="96"/>
      <c r="AU8" s="96">
        <f t="shared" si="9"/>
        <v>0</v>
      </c>
      <c r="AV8" s="82"/>
      <c r="AW8" s="83"/>
      <c r="AX8" s="83">
        <f t="shared" si="10"/>
        <v>0</v>
      </c>
      <c r="AY8" s="97"/>
      <c r="AZ8" s="98"/>
      <c r="BA8" s="98">
        <f t="shared" si="11"/>
        <v>0</v>
      </c>
      <c r="BB8" s="99"/>
      <c r="BC8" s="99"/>
      <c r="BD8" s="99"/>
      <c r="BE8" s="307">
        <f t="shared" si="12"/>
        <v>0</v>
      </c>
      <c r="BF8" s="308">
        <f t="shared" si="12"/>
        <v>0</v>
      </c>
      <c r="BG8" s="309">
        <f t="shared" si="13"/>
        <v>12</v>
      </c>
      <c r="BH8" s="310">
        <f t="shared" si="14"/>
        <v>264</v>
      </c>
      <c r="BI8" s="47"/>
    </row>
    <row r="9" spans="1:61" x14ac:dyDescent="0.35">
      <c r="A9" s="68">
        <v>3</v>
      </c>
      <c r="B9" s="69" t="s">
        <v>46</v>
      </c>
      <c r="C9" s="70" t="s">
        <v>35</v>
      </c>
      <c r="D9" s="71">
        <v>12</v>
      </c>
      <c r="E9" s="72"/>
      <c r="F9" s="73"/>
      <c r="G9" s="74"/>
      <c r="H9" s="75"/>
      <c r="I9" s="76"/>
      <c r="J9" s="77">
        <v>40</v>
      </c>
      <c r="K9" s="71">
        <f t="shared" si="0"/>
        <v>12</v>
      </c>
      <c r="L9" s="78"/>
      <c r="M9" s="79"/>
      <c r="N9" s="79">
        <f t="shared" si="15"/>
        <v>0</v>
      </c>
      <c r="O9" s="80"/>
      <c r="P9" s="81"/>
      <c r="Q9" s="81">
        <f t="shared" si="16"/>
        <v>0</v>
      </c>
      <c r="R9" s="82" t="s">
        <v>45</v>
      </c>
      <c r="S9" s="83">
        <v>1</v>
      </c>
      <c r="T9" s="83">
        <f t="shared" si="17"/>
        <v>40</v>
      </c>
      <c r="U9" s="84"/>
      <c r="V9" s="85"/>
      <c r="W9" s="85">
        <f t="shared" si="1"/>
        <v>0</v>
      </c>
      <c r="X9" s="80"/>
      <c r="Y9" s="81"/>
      <c r="Z9" s="81">
        <f t="shared" si="2"/>
        <v>0</v>
      </c>
      <c r="AA9" s="86" t="s">
        <v>39</v>
      </c>
      <c r="AB9" s="87">
        <v>2</v>
      </c>
      <c r="AC9" s="87">
        <f t="shared" si="3"/>
        <v>80</v>
      </c>
      <c r="AD9" s="88"/>
      <c r="AE9" s="89"/>
      <c r="AF9" s="89">
        <f t="shared" si="4"/>
        <v>0</v>
      </c>
      <c r="AG9" s="82"/>
      <c r="AH9" s="83"/>
      <c r="AI9" s="35">
        <f t="shared" si="5"/>
        <v>0</v>
      </c>
      <c r="AJ9" s="36" t="s">
        <v>47</v>
      </c>
      <c r="AK9" s="90">
        <v>2</v>
      </c>
      <c r="AL9" s="90">
        <f t="shared" si="6"/>
        <v>80</v>
      </c>
      <c r="AM9" s="91"/>
      <c r="AN9" s="92"/>
      <c r="AO9" s="92">
        <f t="shared" si="7"/>
        <v>0</v>
      </c>
      <c r="AP9" s="93"/>
      <c r="AQ9" s="94"/>
      <c r="AR9" s="94">
        <f t="shared" si="8"/>
        <v>0</v>
      </c>
      <c r="AS9" s="95"/>
      <c r="AT9" s="96"/>
      <c r="AU9" s="96">
        <f t="shared" si="9"/>
        <v>0</v>
      </c>
      <c r="AV9" s="82"/>
      <c r="AW9" s="83"/>
      <c r="AX9" s="83">
        <f t="shared" si="10"/>
        <v>0</v>
      </c>
      <c r="AY9" s="97"/>
      <c r="AZ9" s="98"/>
      <c r="BA9" s="98">
        <f t="shared" si="11"/>
        <v>0</v>
      </c>
      <c r="BB9" s="99"/>
      <c r="BC9" s="99"/>
      <c r="BD9" s="99"/>
      <c r="BE9" s="307">
        <f t="shared" si="12"/>
        <v>5</v>
      </c>
      <c r="BF9" s="308">
        <f t="shared" si="12"/>
        <v>200</v>
      </c>
      <c r="BG9" s="309">
        <f t="shared" si="13"/>
        <v>7</v>
      </c>
      <c r="BH9" s="310">
        <f t="shared" si="14"/>
        <v>280</v>
      </c>
      <c r="BI9" s="47"/>
    </row>
    <row r="10" spans="1:61" x14ac:dyDescent="0.35">
      <c r="A10" s="68"/>
      <c r="B10" s="69"/>
      <c r="C10" s="70"/>
      <c r="D10" s="71"/>
      <c r="E10" s="72" t="s">
        <v>41</v>
      </c>
      <c r="F10" s="73" t="s">
        <v>42</v>
      </c>
      <c r="G10" s="74">
        <v>11361</v>
      </c>
      <c r="H10" s="75">
        <v>243923</v>
      </c>
      <c r="I10" s="76">
        <v>24</v>
      </c>
      <c r="J10" s="77">
        <v>40</v>
      </c>
      <c r="K10" s="71">
        <f t="shared" si="0"/>
        <v>24</v>
      </c>
      <c r="L10" s="78"/>
      <c r="M10" s="79"/>
      <c r="N10" s="79">
        <f t="shared" si="15"/>
        <v>0</v>
      </c>
      <c r="O10" s="80"/>
      <c r="P10" s="81"/>
      <c r="Q10" s="81">
        <f t="shared" si="16"/>
        <v>0</v>
      </c>
      <c r="R10" s="82"/>
      <c r="S10" s="83"/>
      <c r="T10" s="83">
        <f t="shared" si="17"/>
        <v>0</v>
      </c>
      <c r="U10" s="84"/>
      <c r="V10" s="85"/>
      <c r="W10" s="85">
        <f t="shared" si="1"/>
        <v>0</v>
      </c>
      <c r="X10" s="80"/>
      <c r="Y10" s="81"/>
      <c r="Z10" s="81">
        <f t="shared" si="2"/>
        <v>0</v>
      </c>
      <c r="AA10" s="86"/>
      <c r="AB10" s="87"/>
      <c r="AC10" s="87">
        <f t="shared" si="3"/>
        <v>0</v>
      </c>
      <c r="AD10" s="88"/>
      <c r="AE10" s="89"/>
      <c r="AF10" s="89">
        <f t="shared" si="4"/>
        <v>0</v>
      </c>
      <c r="AG10" s="82"/>
      <c r="AH10" s="83"/>
      <c r="AI10" s="35">
        <f t="shared" si="5"/>
        <v>0</v>
      </c>
      <c r="AJ10" s="36"/>
      <c r="AK10" s="90"/>
      <c r="AL10" s="90">
        <f t="shared" si="6"/>
        <v>0</v>
      </c>
      <c r="AM10" s="91"/>
      <c r="AN10" s="92"/>
      <c r="AO10" s="92">
        <f t="shared" si="7"/>
        <v>0</v>
      </c>
      <c r="AP10" s="93"/>
      <c r="AQ10" s="94"/>
      <c r="AR10" s="94">
        <f t="shared" si="8"/>
        <v>0</v>
      </c>
      <c r="AS10" s="95"/>
      <c r="AT10" s="96"/>
      <c r="AU10" s="96">
        <f t="shared" si="9"/>
        <v>0</v>
      </c>
      <c r="AV10" s="82"/>
      <c r="AW10" s="83"/>
      <c r="AX10" s="83">
        <f t="shared" si="10"/>
        <v>0</v>
      </c>
      <c r="AY10" s="97"/>
      <c r="AZ10" s="98"/>
      <c r="BA10" s="98">
        <f t="shared" si="11"/>
        <v>0</v>
      </c>
      <c r="BB10" s="99"/>
      <c r="BC10" s="99"/>
      <c r="BD10" s="99"/>
      <c r="BE10" s="307">
        <f t="shared" si="12"/>
        <v>0</v>
      </c>
      <c r="BF10" s="308">
        <f t="shared" si="12"/>
        <v>0</v>
      </c>
      <c r="BG10" s="309">
        <f t="shared" si="13"/>
        <v>24</v>
      </c>
      <c r="BH10" s="310">
        <f t="shared" si="14"/>
        <v>960</v>
      </c>
      <c r="BI10" s="47"/>
    </row>
    <row r="11" spans="1:61" x14ac:dyDescent="0.35">
      <c r="A11" s="68">
        <v>4</v>
      </c>
      <c r="B11" s="69" t="s">
        <v>48</v>
      </c>
      <c r="C11" s="70" t="s">
        <v>49</v>
      </c>
      <c r="D11" s="71">
        <v>24</v>
      </c>
      <c r="E11" s="72"/>
      <c r="F11" s="73"/>
      <c r="G11" s="74"/>
      <c r="H11" s="75"/>
      <c r="I11" s="76"/>
      <c r="J11" s="77">
        <v>15</v>
      </c>
      <c r="K11" s="71">
        <f t="shared" si="0"/>
        <v>24</v>
      </c>
      <c r="L11" s="78" t="s">
        <v>44</v>
      </c>
      <c r="M11" s="79">
        <v>1</v>
      </c>
      <c r="N11" s="79">
        <f t="shared" si="15"/>
        <v>15</v>
      </c>
      <c r="O11" s="80"/>
      <c r="P11" s="81"/>
      <c r="Q11" s="81">
        <f t="shared" si="16"/>
        <v>0</v>
      </c>
      <c r="R11" s="82" t="s">
        <v>45</v>
      </c>
      <c r="S11" s="83">
        <v>1</v>
      </c>
      <c r="T11" s="83">
        <f t="shared" si="17"/>
        <v>15</v>
      </c>
      <c r="U11" s="84"/>
      <c r="V11" s="85"/>
      <c r="W11" s="85">
        <f t="shared" si="1"/>
        <v>0</v>
      </c>
      <c r="X11" s="80"/>
      <c r="Y11" s="81"/>
      <c r="Z11" s="81">
        <f t="shared" si="2"/>
        <v>0</v>
      </c>
      <c r="AA11" s="86"/>
      <c r="AB11" s="87"/>
      <c r="AC11" s="87">
        <f t="shared" si="3"/>
        <v>0</v>
      </c>
      <c r="AD11" s="88"/>
      <c r="AE11" s="89"/>
      <c r="AF11" s="89">
        <f t="shared" si="4"/>
        <v>0</v>
      </c>
      <c r="AG11" s="82"/>
      <c r="AH11" s="83"/>
      <c r="AI11" s="35">
        <f t="shared" si="5"/>
        <v>0</v>
      </c>
      <c r="AJ11" s="36"/>
      <c r="AK11" s="90"/>
      <c r="AL11" s="90">
        <f t="shared" si="6"/>
        <v>0</v>
      </c>
      <c r="AM11" s="91"/>
      <c r="AN11" s="92"/>
      <c r="AO11" s="92">
        <f t="shared" si="7"/>
        <v>0</v>
      </c>
      <c r="AP11" s="93"/>
      <c r="AQ11" s="94"/>
      <c r="AR11" s="94">
        <f t="shared" si="8"/>
        <v>0</v>
      </c>
      <c r="AS11" s="95"/>
      <c r="AT11" s="96"/>
      <c r="AU11" s="96">
        <f t="shared" si="9"/>
        <v>0</v>
      </c>
      <c r="AV11" s="82"/>
      <c r="AW11" s="83"/>
      <c r="AX11" s="83">
        <f t="shared" si="10"/>
        <v>0</v>
      </c>
      <c r="AY11" s="97"/>
      <c r="AZ11" s="98"/>
      <c r="BA11" s="98">
        <f t="shared" si="11"/>
        <v>0</v>
      </c>
      <c r="BB11" s="99"/>
      <c r="BC11" s="99"/>
      <c r="BD11" s="99"/>
      <c r="BE11" s="307">
        <f t="shared" si="12"/>
        <v>2</v>
      </c>
      <c r="BF11" s="308">
        <f t="shared" si="12"/>
        <v>30</v>
      </c>
      <c r="BG11" s="309">
        <f t="shared" si="13"/>
        <v>22</v>
      </c>
      <c r="BH11" s="310">
        <f t="shared" si="14"/>
        <v>330</v>
      </c>
      <c r="BI11" s="47"/>
    </row>
    <row r="12" spans="1:61" ht="42" x14ac:dyDescent="0.35">
      <c r="A12" s="68">
        <v>5</v>
      </c>
      <c r="B12" s="69" t="s">
        <v>50</v>
      </c>
      <c r="C12" s="70" t="s">
        <v>51</v>
      </c>
      <c r="D12" s="71">
        <f>'[1]งวด 30-10-67'!BC9</f>
        <v>1651</v>
      </c>
      <c r="E12" s="72"/>
      <c r="F12" s="73"/>
      <c r="G12" s="74"/>
      <c r="H12" s="75"/>
      <c r="I12" s="76"/>
      <c r="J12" s="77">
        <v>1</v>
      </c>
      <c r="K12" s="71">
        <f t="shared" si="0"/>
        <v>1651</v>
      </c>
      <c r="L12" s="78"/>
      <c r="M12" s="79"/>
      <c r="N12" s="79">
        <f t="shared" si="15"/>
        <v>0</v>
      </c>
      <c r="O12" s="80"/>
      <c r="P12" s="81"/>
      <c r="Q12" s="81">
        <f t="shared" si="16"/>
        <v>0</v>
      </c>
      <c r="R12" s="82"/>
      <c r="S12" s="83"/>
      <c r="T12" s="83">
        <f t="shared" si="17"/>
        <v>0</v>
      </c>
      <c r="U12" s="84"/>
      <c r="V12" s="85"/>
      <c r="W12" s="85">
        <f t="shared" si="1"/>
        <v>0</v>
      </c>
      <c r="X12" s="80"/>
      <c r="Y12" s="81"/>
      <c r="Z12" s="81">
        <f t="shared" si="2"/>
        <v>0</v>
      </c>
      <c r="AA12" s="86"/>
      <c r="AB12" s="87"/>
      <c r="AC12" s="87">
        <f t="shared" si="3"/>
        <v>0</v>
      </c>
      <c r="AD12" s="88"/>
      <c r="AE12" s="89"/>
      <c r="AF12" s="89">
        <f t="shared" si="4"/>
        <v>0</v>
      </c>
      <c r="AG12" s="82"/>
      <c r="AH12" s="83"/>
      <c r="AI12" s="35">
        <f t="shared" si="5"/>
        <v>0</v>
      </c>
      <c r="AJ12" s="36"/>
      <c r="AK12" s="90"/>
      <c r="AL12" s="90">
        <f t="shared" si="6"/>
        <v>0</v>
      </c>
      <c r="AM12" s="91"/>
      <c r="AN12" s="92"/>
      <c r="AO12" s="92">
        <f t="shared" si="7"/>
        <v>0</v>
      </c>
      <c r="AP12" s="93"/>
      <c r="AQ12" s="94"/>
      <c r="AR12" s="94">
        <f t="shared" si="8"/>
        <v>0</v>
      </c>
      <c r="AS12" s="95"/>
      <c r="AT12" s="96"/>
      <c r="AU12" s="96">
        <f t="shared" si="9"/>
        <v>0</v>
      </c>
      <c r="AV12" s="82"/>
      <c r="AW12" s="83"/>
      <c r="AX12" s="83">
        <f t="shared" si="10"/>
        <v>0</v>
      </c>
      <c r="AY12" s="97"/>
      <c r="AZ12" s="98"/>
      <c r="BA12" s="98">
        <f t="shared" si="11"/>
        <v>0</v>
      </c>
      <c r="BB12" s="99"/>
      <c r="BC12" s="99"/>
      <c r="BD12" s="99"/>
      <c r="BE12" s="307">
        <f t="shared" si="12"/>
        <v>0</v>
      </c>
      <c r="BF12" s="308">
        <f t="shared" si="12"/>
        <v>0</v>
      </c>
      <c r="BG12" s="309">
        <f t="shared" si="13"/>
        <v>1651</v>
      </c>
      <c r="BH12" s="310">
        <f t="shared" si="14"/>
        <v>1651</v>
      </c>
      <c r="BI12" s="47"/>
    </row>
    <row r="13" spans="1:61" ht="42" x14ac:dyDescent="0.35">
      <c r="A13" s="68">
        <v>6</v>
      </c>
      <c r="B13" s="69" t="s">
        <v>52</v>
      </c>
      <c r="C13" s="70" t="s">
        <v>53</v>
      </c>
      <c r="D13" s="71">
        <f>'[1]งวด 30-10-67'!BC10</f>
        <v>7</v>
      </c>
      <c r="E13" s="72"/>
      <c r="F13" s="73"/>
      <c r="G13" s="74"/>
      <c r="H13" s="75"/>
      <c r="I13" s="76"/>
      <c r="J13" s="77">
        <v>110</v>
      </c>
      <c r="K13" s="71">
        <f t="shared" si="0"/>
        <v>7</v>
      </c>
      <c r="L13" s="78"/>
      <c r="M13" s="79"/>
      <c r="N13" s="79">
        <f t="shared" si="15"/>
        <v>0</v>
      </c>
      <c r="O13" s="80"/>
      <c r="P13" s="81"/>
      <c r="Q13" s="81">
        <f t="shared" si="16"/>
        <v>0</v>
      </c>
      <c r="R13" s="82"/>
      <c r="S13" s="83"/>
      <c r="T13" s="83">
        <f t="shared" si="17"/>
        <v>0</v>
      </c>
      <c r="U13" s="84"/>
      <c r="V13" s="85"/>
      <c r="W13" s="85">
        <f t="shared" si="1"/>
        <v>0</v>
      </c>
      <c r="X13" s="80"/>
      <c r="Y13" s="81"/>
      <c r="Z13" s="81">
        <f t="shared" si="2"/>
        <v>0</v>
      </c>
      <c r="AA13" s="86"/>
      <c r="AB13" s="87"/>
      <c r="AC13" s="87">
        <f t="shared" si="3"/>
        <v>0</v>
      </c>
      <c r="AD13" s="88"/>
      <c r="AE13" s="89"/>
      <c r="AF13" s="89">
        <f t="shared" si="4"/>
        <v>0</v>
      </c>
      <c r="AG13" s="82"/>
      <c r="AH13" s="83"/>
      <c r="AI13" s="35">
        <f t="shared" si="5"/>
        <v>0</v>
      </c>
      <c r="AJ13" s="36"/>
      <c r="AK13" s="90"/>
      <c r="AL13" s="90">
        <f t="shared" si="6"/>
        <v>0</v>
      </c>
      <c r="AM13" s="91"/>
      <c r="AN13" s="92"/>
      <c r="AO13" s="92">
        <f t="shared" si="7"/>
        <v>0</v>
      </c>
      <c r="AP13" s="93"/>
      <c r="AQ13" s="94"/>
      <c r="AR13" s="94">
        <f t="shared" si="8"/>
        <v>0</v>
      </c>
      <c r="AS13" s="95"/>
      <c r="AT13" s="96"/>
      <c r="AU13" s="96">
        <f t="shared" si="9"/>
        <v>0</v>
      </c>
      <c r="AV13" s="82"/>
      <c r="AW13" s="83"/>
      <c r="AX13" s="83">
        <f t="shared" si="10"/>
        <v>0</v>
      </c>
      <c r="AY13" s="97"/>
      <c r="AZ13" s="98"/>
      <c r="BA13" s="98">
        <f t="shared" si="11"/>
        <v>0</v>
      </c>
      <c r="BB13" s="99"/>
      <c r="BC13" s="99"/>
      <c r="BD13" s="99"/>
      <c r="BE13" s="307">
        <f t="shared" si="12"/>
        <v>0</v>
      </c>
      <c r="BF13" s="308">
        <f t="shared" si="12"/>
        <v>0</v>
      </c>
      <c r="BG13" s="309">
        <f t="shared" si="13"/>
        <v>7</v>
      </c>
      <c r="BH13" s="310">
        <f t="shared" si="14"/>
        <v>770</v>
      </c>
      <c r="BI13" s="47"/>
    </row>
    <row r="14" spans="1:61" ht="42" x14ac:dyDescent="0.35">
      <c r="A14" s="68">
        <v>7</v>
      </c>
      <c r="B14" s="69" t="s">
        <v>54</v>
      </c>
      <c r="C14" s="70" t="s">
        <v>55</v>
      </c>
      <c r="D14" s="71">
        <v>175</v>
      </c>
      <c r="E14" s="72"/>
      <c r="F14" s="73"/>
      <c r="G14" s="74"/>
      <c r="H14" s="75"/>
      <c r="I14" s="76"/>
      <c r="J14" s="77">
        <v>108</v>
      </c>
      <c r="K14" s="71">
        <f t="shared" si="0"/>
        <v>175</v>
      </c>
      <c r="L14" s="78"/>
      <c r="M14" s="79"/>
      <c r="N14" s="79">
        <f t="shared" si="15"/>
        <v>0</v>
      </c>
      <c r="O14" s="80"/>
      <c r="P14" s="81"/>
      <c r="Q14" s="81">
        <f t="shared" si="16"/>
        <v>0</v>
      </c>
      <c r="R14" s="82"/>
      <c r="S14" s="83"/>
      <c r="T14" s="83">
        <f t="shared" si="17"/>
        <v>0</v>
      </c>
      <c r="U14" s="84" t="s">
        <v>56</v>
      </c>
      <c r="V14" s="85">
        <v>75</v>
      </c>
      <c r="W14" s="85">
        <f t="shared" si="1"/>
        <v>8100</v>
      </c>
      <c r="X14" s="80" t="s">
        <v>38</v>
      </c>
      <c r="Y14" s="81">
        <v>30</v>
      </c>
      <c r="Z14" s="81">
        <f t="shared" si="2"/>
        <v>3240</v>
      </c>
      <c r="AA14" s="86"/>
      <c r="AB14" s="87"/>
      <c r="AC14" s="87">
        <f t="shared" si="3"/>
        <v>0</v>
      </c>
      <c r="AD14" s="88"/>
      <c r="AE14" s="89"/>
      <c r="AF14" s="89">
        <f t="shared" si="4"/>
        <v>0</v>
      </c>
      <c r="AG14" s="82" t="s">
        <v>57</v>
      </c>
      <c r="AH14" s="83">
        <v>10</v>
      </c>
      <c r="AI14" s="35">
        <f t="shared" si="5"/>
        <v>1080</v>
      </c>
      <c r="AJ14" s="36" t="s">
        <v>58</v>
      </c>
      <c r="AK14" s="90">
        <f>20+5</f>
        <v>25</v>
      </c>
      <c r="AL14" s="90">
        <f t="shared" si="6"/>
        <v>2700</v>
      </c>
      <c r="AM14" s="91" t="s">
        <v>59</v>
      </c>
      <c r="AN14" s="92">
        <v>20</v>
      </c>
      <c r="AO14" s="92">
        <f t="shared" si="7"/>
        <v>2160</v>
      </c>
      <c r="AP14" s="93"/>
      <c r="AQ14" s="94"/>
      <c r="AR14" s="94">
        <f t="shared" si="8"/>
        <v>0</v>
      </c>
      <c r="AS14" s="95" t="s">
        <v>60</v>
      </c>
      <c r="AT14" s="96">
        <v>5</v>
      </c>
      <c r="AU14" s="96">
        <f t="shared" si="9"/>
        <v>540</v>
      </c>
      <c r="AV14" s="82"/>
      <c r="AW14" s="83"/>
      <c r="AX14" s="83">
        <f t="shared" si="10"/>
        <v>0</v>
      </c>
      <c r="AY14" s="97" t="s">
        <v>61</v>
      </c>
      <c r="AZ14" s="98">
        <v>10</v>
      </c>
      <c r="BA14" s="98">
        <f t="shared" si="11"/>
        <v>1080</v>
      </c>
      <c r="BB14" s="99"/>
      <c r="BC14" s="99"/>
      <c r="BD14" s="99"/>
      <c r="BE14" s="307">
        <f t="shared" si="12"/>
        <v>175</v>
      </c>
      <c r="BF14" s="308">
        <f t="shared" si="12"/>
        <v>18900</v>
      </c>
      <c r="BG14" s="309">
        <f t="shared" si="13"/>
        <v>0</v>
      </c>
      <c r="BH14" s="310">
        <f t="shared" si="14"/>
        <v>0</v>
      </c>
      <c r="BI14" s="47"/>
    </row>
    <row r="15" spans="1:61" x14ac:dyDescent="0.35">
      <c r="A15" s="68"/>
      <c r="B15" s="69"/>
      <c r="C15" s="70"/>
      <c r="D15" s="71"/>
      <c r="E15" s="72" t="s">
        <v>41</v>
      </c>
      <c r="F15" s="73" t="s">
        <v>42</v>
      </c>
      <c r="G15" s="74">
        <v>11361</v>
      </c>
      <c r="H15" s="75">
        <v>243923</v>
      </c>
      <c r="I15" s="76">
        <v>500</v>
      </c>
      <c r="J15" s="77">
        <v>108</v>
      </c>
      <c r="K15" s="71">
        <f>D15+I15</f>
        <v>500</v>
      </c>
      <c r="L15" s="78"/>
      <c r="M15" s="79"/>
      <c r="N15" s="79">
        <f t="shared" si="15"/>
        <v>0</v>
      </c>
      <c r="O15" s="80" t="s">
        <v>62</v>
      </c>
      <c r="P15" s="81">
        <f>25+20+25</f>
        <v>70</v>
      </c>
      <c r="Q15" s="81">
        <f t="shared" si="16"/>
        <v>7560</v>
      </c>
      <c r="R15" s="82" t="s">
        <v>63</v>
      </c>
      <c r="S15" s="83">
        <f>20+20+95</f>
        <v>135</v>
      </c>
      <c r="T15" s="83">
        <f t="shared" si="17"/>
        <v>14580</v>
      </c>
      <c r="U15" s="84"/>
      <c r="V15" s="85"/>
      <c r="W15" s="85">
        <f t="shared" si="1"/>
        <v>0</v>
      </c>
      <c r="X15" s="80" t="s">
        <v>64</v>
      </c>
      <c r="Y15" s="81">
        <v>30</v>
      </c>
      <c r="Z15" s="81">
        <f t="shared" si="2"/>
        <v>3240</v>
      </c>
      <c r="AA15" s="86"/>
      <c r="AB15" s="87"/>
      <c r="AC15" s="87">
        <f t="shared" si="3"/>
        <v>0</v>
      </c>
      <c r="AD15" s="88" t="s">
        <v>65</v>
      </c>
      <c r="AE15" s="89">
        <v>10</v>
      </c>
      <c r="AF15" s="89">
        <f t="shared" si="4"/>
        <v>1080</v>
      </c>
      <c r="AG15" s="82"/>
      <c r="AH15" s="83"/>
      <c r="AI15" s="35">
        <f t="shared" si="5"/>
        <v>0</v>
      </c>
      <c r="AJ15" s="36" t="s">
        <v>66</v>
      </c>
      <c r="AK15" s="90">
        <v>25</v>
      </c>
      <c r="AL15" s="90">
        <f t="shared" si="6"/>
        <v>2700</v>
      </c>
      <c r="AM15" s="91" t="s">
        <v>67</v>
      </c>
      <c r="AN15" s="92">
        <v>10</v>
      </c>
      <c r="AO15" s="92">
        <f t="shared" si="7"/>
        <v>1080</v>
      </c>
      <c r="AP15" s="93" t="s">
        <v>68</v>
      </c>
      <c r="AQ15" s="94">
        <v>15</v>
      </c>
      <c r="AR15" s="94">
        <f t="shared" si="8"/>
        <v>1620</v>
      </c>
      <c r="AS15" s="95"/>
      <c r="AT15" s="96"/>
      <c r="AU15" s="96">
        <f t="shared" si="9"/>
        <v>0</v>
      </c>
      <c r="AV15" s="82"/>
      <c r="AW15" s="83"/>
      <c r="AX15" s="83">
        <f t="shared" si="10"/>
        <v>0</v>
      </c>
      <c r="AY15" s="97" t="s">
        <v>69</v>
      </c>
      <c r="AZ15" s="98">
        <v>15</v>
      </c>
      <c r="BA15" s="98">
        <f t="shared" si="11"/>
        <v>1620</v>
      </c>
      <c r="BB15" s="99"/>
      <c r="BC15" s="99"/>
      <c r="BD15" s="99"/>
      <c r="BE15" s="307">
        <f t="shared" si="12"/>
        <v>310</v>
      </c>
      <c r="BF15" s="308">
        <f t="shared" si="12"/>
        <v>33480</v>
      </c>
      <c r="BG15" s="309">
        <f t="shared" si="13"/>
        <v>190</v>
      </c>
      <c r="BH15" s="310">
        <f t="shared" si="14"/>
        <v>20520</v>
      </c>
      <c r="BI15" s="47"/>
    </row>
    <row r="16" spans="1:61" s="100" customFormat="1" x14ac:dyDescent="0.35">
      <c r="A16" s="68">
        <v>8</v>
      </c>
      <c r="B16" s="69" t="s">
        <v>70</v>
      </c>
      <c r="C16" s="70" t="s">
        <v>71</v>
      </c>
      <c r="D16" s="71">
        <f>'[1]งวด 30-10-67'!BC12</f>
        <v>4</v>
      </c>
      <c r="E16" s="72"/>
      <c r="F16" s="73"/>
      <c r="G16" s="74"/>
      <c r="H16" s="75"/>
      <c r="I16" s="76"/>
      <c r="J16" s="77">
        <v>144</v>
      </c>
      <c r="K16" s="71">
        <f>D16+I16</f>
        <v>4</v>
      </c>
      <c r="L16" s="78"/>
      <c r="M16" s="79"/>
      <c r="N16" s="79">
        <f t="shared" si="15"/>
        <v>0</v>
      </c>
      <c r="O16" s="80"/>
      <c r="P16" s="81"/>
      <c r="Q16" s="81">
        <f t="shared" si="16"/>
        <v>0</v>
      </c>
      <c r="R16" s="82"/>
      <c r="S16" s="83"/>
      <c r="T16" s="83">
        <f t="shared" si="17"/>
        <v>0</v>
      </c>
      <c r="U16" s="84"/>
      <c r="V16" s="85"/>
      <c r="W16" s="85">
        <f t="shared" si="1"/>
        <v>0</v>
      </c>
      <c r="X16" s="80"/>
      <c r="Y16" s="81"/>
      <c r="Z16" s="81">
        <f t="shared" si="2"/>
        <v>0</v>
      </c>
      <c r="AA16" s="86"/>
      <c r="AB16" s="87"/>
      <c r="AC16" s="87">
        <f t="shared" si="3"/>
        <v>0</v>
      </c>
      <c r="AD16" s="88"/>
      <c r="AE16" s="89"/>
      <c r="AF16" s="89">
        <f t="shared" si="4"/>
        <v>0</v>
      </c>
      <c r="AG16" s="82"/>
      <c r="AH16" s="83"/>
      <c r="AI16" s="35">
        <f t="shared" si="5"/>
        <v>0</v>
      </c>
      <c r="AJ16" s="36"/>
      <c r="AK16" s="90"/>
      <c r="AL16" s="90">
        <f t="shared" si="6"/>
        <v>0</v>
      </c>
      <c r="AM16" s="91"/>
      <c r="AN16" s="92"/>
      <c r="AO16" s="92">
        <f t="shared" si="7"/>
        <v>0</v>
      </c>
      <c r="AP16" s="93"/>
      <c r="AQ16" s="94"/>
      <c r="AR16" s="94">
        <f t="shared" si="8"/>
        <v>0</v>
      </c>
      <c r="AS16" s="95"/>
      <c r="AT16" s="96"/>
      <c r="AU16" s="96">
        <f t="shared" si="9"/>
        <v>0</v>
      </c>
      <c r="AV16" s="82"/>
      <c r="AW16" s="83"/>
      <c r="AX16" s="83">
        <f t="shared" si="10"/>
        <v>0</v>
      </c>
      <c r="AY16" s="97"/>
      <c r="AZ16" s="98"/>
      <c r="BA16" s="98">
        <f t="shared" si="11"/>
        <v>0</v>
      </c>
      <c r="BB16" s="99"/>
      <c r="BC16" s="99"/>
      <c r="BD16" s="99"/>
      <c r="BE16" s="307">
        <f t="shared" si="12"/>
        <v>0</v>
      </c>
      <c r="BF16" s="308">
        <f t="shared" si="12"/>
        <v>0</v>
      </c>
      <c r="BG16" s="309">
        <f t="shared" si="13"/>
        <v>4</v>
      </c>
      <c r="BH16" s="310">
        <f t="shared" si="14"/>
        <v>576</v>
      </c>
      <c r="BI16" s="47"/>
    </row>
    <row r="17" spans="1:61" s="100" customFormat="1" ht="42" x14ac:dyDescent="0.35">
      <c r="A17" s="68">
        <v>9</v>
      </c>
      <c r="B17" s="69" t="s">
        <v>72</v>
      </c>
      <c r="C17" s="70" t="s">
        <v>55</v>
      </c>
      <c r="D17" s="71">
        <v>2</v>
      </c>
      <c r="E17" s="72"/>
      <c r="F17" s="73"/>
      <c r="G17" s="74"/>
      <c r="H17" s="75"/>
      <c r="I17" s="76"/>
      <c r="J17" s="77">
        <v>85</v>
      </c>
      <c r="K17" s="71">
        <f>D17+I17</f>
        <v>2</v>
      </c>
      <c r="L17" s="78"/>
      <c r="M17" s="79"/>
      <c r="N17" s="79">
        <f t="shared" si="15"/>
        <v>0</v>
      </c>
      <c r="O17" s="80"/>
      <c r="P17" s="81"/>
      <c r="Q17" s="81">
        <f t="shared" si="16"/>
        <v>0</v>
      </c>
      <c r="R17" s="82"/>
      <c r="S17" s="83"/>
      <c r="T17" s="83">
        <f t="shared" si="17"/>
        <v>0</v>
      </c>
      <c r="U17" s="84" t="s">
        <v>73</v>
      </c>
      <c r="V17" s="85">
        <v>1</v>
      </c>
      <c r="W17" s="85">
        <f t="shared" si="1"/>
        <v>85</v>
      </c>
      <c r="X17" s="80"/>
      <c r="Y17" s="81"/>
      <c r="Z17" s="81">
        <f t="shared" si="2"/>
        <v>0</v>
      </c>
      <c r="AA17" s="86"/>
      <c r="AB17" s="87"/>
      <c r="AC17" s="87">
        <f t="shared" si="3"/>
        <v>0</v>
      </c>
      <c r="AD17" s="88"/>
      <c r="AE17" s="89"/>
      <c r="AF17" s="89">
        <f t="shared" si="4"/>
        <v>0</v>
      </c>
      <c r="AG17" s="82"/>
      <c r="AH17" s="83"/>
      <c r="AI17" s="35">
        <f t="shared" si="5"/>
        <v>0</v>
      </c>
      <c r="AJ17" s="36"/>
      <c r="AK17" s="90"/>
      <c r="AL17" s="90">
        <f t="shared" si="6"/>
        <v>0</v>
      </c>
      <c r="AM17" s="91"/>
      <c r="AN17" s="92"/>
      <c r="AO17" s="92">
        <f t="shared" si="7"/>
        <v>0</v>
      </c>
      <c r="AP17" s="93"/>
      <c r="AQ17" s="94"/>
      <c r="AR17" s="94">
        <f t="shared" si="8"/>
        <v>0</v>
      </c>
      <c r="AS17" s="95"/>
      <c r="AT17" s="96"/>
      <c r="AU17" s="96">
        <f t="shared" si="9"/>
        <v>0</v>
      </c>
      <c r="AV17" s="82"/>
      <c r="AW17" s="83"/>
      <c r="AX17" s="83">
        <f t="shared" si="10"/>
        <v>0</v>
      </c>
      <c r="AY17" s="97"/>
      <c r="AZ17" s="98"/>
      <c r="BA17" s="98">
        <f t="shared" si="11"/>
        <v>0</v>
      </c>
      <c r="BB17" s="99"/>
      <c r="BC17" s="99"/>
      <c r="BD17" s="99"/>
      <c r="BE17" s="307">
        <f t="shared" si="12"/>
        <v>1</v>
      </c>
      <c r="BF17" s="308">
        <f t="shared" si="12"/>
        <v>85</v>
      </c>
      <c r="BG17" s="309">
        <f t="shared" si="13"/>
        <v>1</v>
      </c>
      <c r="BH17" s="310">
        <f t="shared" si="14"/>
        <v>85</v>
      </c>
      <c r="BI17" s="47"/>
    </row>
    <row r="18" spans="1:61" s="100" customFormat="1" x14ac:dyDescent="0.35">
      <c r="A18" s="68"/>
      <c r="B18" s="69"/>
      <c r="C18" s="70"/>
      <c r="D18" s="71"/>
      <c r="E18" s="72" t="s">
        <v>41</v>
      </c>
      <c r="F18" s="73" t="s">
        <v>42</v>
      </c>
      <c r="G18" s="74">
        <v>11361</v>
      </c>
      <c r="H18" s="75">
        <v>243923</v>
      </c>
      <c r="I18" s="76">
        <v>10</v>
      </c>
      <c r="J18" s="77">
        <v>85</v>
      </c>
      <c r="K18" s="71">
        <f>D18+I18</f>
        <v>10</v>
      </c>
      <c r="L18" s="78"/>
      <c r="M18" s="79"/>
      <c r="N18" s="79">
        <f t="shared" si="15"/>
        <v>0</v>
      </c>
      <c r="O18" s="80"/>
      <c r="P18" s="81"/>
      <c r="Q18" s="81">
        <f t="shared" si="16"/>
        <v>0</v>
      </c>
      <c r="R18" s="82"/>
      <c r="S18" s="83"/>
      <c r="T18" s="83">
        <f t="shared" si="17"/>
        <v>0</v>
      </c>
      <c r="U18" s="84"/>
      <c r="V18" s="85"/>
      <c r="W18" s="85">
        <f t="shared" si="1"/>
        <v>0</v>
      </c>
      <c r="X18" s="80"/>
      <c r="Y18" s="81"/>
      <c r="Z18" s="81">
        <f t="shared" si="2"/>
        <v>0</v>
      </c>
      <c r="AA18" s="86"/>
      <c r="AB18" s="87"/>
      <c r="AC18" s="87">
        <f t="shared" si="3"/>
        <v>0</v>
      </c>
      <c r="AD18" s="88"/>
      <c r="AE18" s="89"/>
      <c r="AF18" s="89">
        <f t="shared" si="4"/>
        <v>0</v>
      </c>
      <c r="AG18" s="82"/>
      <c r="AH18" s="83"/>
      <c r="AI18" s="35">
        <f t="shared" si="5"/>
        <v>0</v>
      </c>
      <c r="AJ18" s="36"/>
      <c r="AK18" s="90"/>
      <c r="AL18" s="90">
        <f t="shared" si="6"/>
        <v>0</v>
      </c>
      <c r="AM18" s="91"/>
      <c r="AN18" s="92"/>
      <c r="AO18" s="92">
        <f t="shared" si="7"/>
        <v>0</v>
      </c>
      <c r="AP18" s="93"/>
      <c r="AQ18" s="94"/>
      <c r="AR18" s="94">
        <f t="shared" si="8"/>
        <v>0</v>
      </c>
      <c r="AS18" s="95"/>
      <c r="AT18" s="96"/>
      <c r="AU18" s="96">
        <f t="shared" si="9"/>
        <v>0</v>
      </c>
      <c r="AV18" s="82"/>
      <c r="AW18" s="83"/>
      <c r="AX18" s="83">
        <f t="shared" si="10"/>
        <v>0</v>
      </c>
      <c r="AY18" s="97"/>
      <c r="AZ18" s="98"/>
      <c r="BA18" s="98">
        <f t="shared" si="11"/>
        <v>0</v>
      </c>
      <c r="BB18" s="99"/>
      <c r="BC18" s="99"/>
      <c r="BD18" s="99"/>
      <c r="BE18" s="307">
        <f t="shared" si="12"/>
        <v>0</v>
      </c>
      <c r="BF18" s="308">
        <f t="shared" si="12"/>
        <v>0</v>
      </c>
      <c r="BG18" s="309">
        <f t="shared" si="13"/>
        <v>10</v>
      </c>
      <c r="BH18" s="310">
        <f t="shared" si="14"/>
        <v>850</v>
      </c>
      <c r="BI18" s="47"/>
    </row>
    <row r="19" spans="1:61" s="100" customFormat="1" ht="42" x14ac:dyDescent="0.35">
      <c r="A19" s="68">
        <v>10</v>
      </c>
      <c r="B19" s="69" t="s">
        <v>74</v>
      </c>
      <c r="C19" s="70" t="s">
        <v>55</v>
      </c>
      <c r="D19" s="71">
        <v>2</v>
      </c>
      <c r="E19" s="72"/>
      <c r="F19" s="73"/>
      <c r="G19" s="74"/>
      <c r="H19" s="75"/>
      <c r="I19" s="76"/>
      <c r="J19" s="77">
        <v>85</v>
      </c>
      <c r="K19" s="71">
        <f>D19+I19</f>
        <v>2</v>
      </c>
      <c r="L19" s="78"/>
      <c r="M19" s="79"/>
      <c r="N19" s="79">
        <f t="shared" si="15"/>
        <v>0</v>
      </c>
      <c r="O19" s="80"/>
      <c r="P19" s="81"/>
      <c r="Q19" s="81">
        <f t="shared" si="16"/>
        <v>0</v>
      </c>
      <c r="R19" s="82"/>
      <c r="S19" s="83"/>
      <c r="T19" s="83">
        <f t="shared" si="17"/>
        <v>0</v>
      </c>
      <c r="U19" s="84" t="s">
        <v>73</v>
      </c>
      <c r="V19" s="85">
        <v>2</v>
      </c>
      <c r="W19" s="85">
        <f t="shared" si="1"/>
        <v>170</v>
      </c>
      <c r="X19" s="80"/>
      <c r="Y19" s="81"/>
      <c r="Z19" s="81">
        <f t="shared" si="2"/>
        <v>0</v>
      </c>
      <c r="AA19" s="86"/>
      <c r="AB19" s="87"/>
      <c r="AC19" s="87">
        <f t="shared" si="3"/>
        <v>0</v>
      </c>
      <c r="AD19" s="88"/>
      <c r="AE19" s="89"/>
      <c r="AF19" s="89">
        <f t="shared" si="4"/>
        <v>0</v>
      </c>
      <c r="AG19" s="82"/>
      <c r="AH19" s="83"/>
      <c r="AI19" s="35">
        <f t="shared" si="5"/>
        <v>0</v>
      </c>
      <c r="AJ19" s="36"/>
      <c r="AK19" s="90"/>
      <c r="AL19" s="90">
        <f t="shared" si="6"/>
        <v>0</v>
      </c>
      <c r="AM19" s="91"/>
      <c r="AN19" s="92"/>
      <c r="AO19" s="92">
        <f t="shared" si="7"/>
        <v>0</v>
      </c>
      <c r="AP19" s="93"/>
      <c r="AQ19" s="94"/>
      <c r="AR19" s="94">
        <f t="shared" si="8"/>
        <v>0</v>
      </c>
      <c r="AS19" s="95"/>
      <c r="AT19" s="96"/>
      <c r="AU19" s="96">
        <f t="shared" si="9"/>
        <v>0</v>
      </c>
      <c r="AV19" s="82"/>
      <c r="AW19" s="83"/>
      <c r="AX19" s="83">
        <f t="shared" si="10"/>
        <v>0</v>
      </c>
      <c r="AY19" s="97"/>
      <c r="AZ19" s="98"/>
      <c r="BA19" s="98">
        <f t="shared" si="11"/>
        <v>0</v>
      </c>
      <c r="BB19" s="99"/>
      <c r="BC19" s="99"/>
      <c r="BD19" s="99"/>
      <c r="BE19" s="307">
        <f t="shared" si="12"/>
        <v>2</v>
      </c>
      <c r="BF19" s="308">
        <f t="shared" si="12"/>
        <v>170</v>
      </c>
      <c r="BG19" s="309">
        <f t="shared" si="13"/>
        <v>0</v>
      </c>
      <c r="BH19" s="310">
        <f t="shared" si="14"/>
        <v>0</v>
      </c>
      <c r="BI19" s="47"/>
    </row>
    <row r="20" spans="1:61" s="100" customFormat="1" x14ac:dyDescent="0.35">
      <c r="A20" s="68"/>
      <c r="B20" s="69"/>
      <c r="C20" s="70"/>
      <c r="D20" s="71"/>
      <c r="E20" s="72" t="s">
        <v>41</v>
      </c>
      <c r="F20" s="73" t="s">
        <v>42</v>
      </c>
      <c r="G20" s="74">
        <v>11361</v>
      </c>
      <c r="H20" s="75">
        <v>243923</v>
      </c>
      <c r="I20" s="76">
        <v>10</v>
      </c>
      <c r="J20" s="77">
        <v>85</v>
      </c>
      <c r="K20" s="71"/>
      <c r="L20" s="78"/>
      <c r="M20" s="79"/>
      <c r="N20" s="79">
        <f t="shared" si="15"/>
        <v>0</v>
      </c>
      <c r="O20" s="80"/>
      <c r="P20" s="81"/>
      <c r="Q20" s="81">
        <f t="shared" si="16"/>
        <v>0</v>
      </c>
      <c r="R20" s="82"/>
      <c r="S20" s="83"/>
      <c r="T20" s="83">
        <f t="shared" si="17"/>
        <v>0</v>
      </c>
      <c r="U20" s="84"/>
      <c r="V20" s="85"/>
      <c r="W20" s="85">
        <f t="shared" si="1"/>
        <v>0</v>
      </c>
      <c r="X20" s="80"/>
      <c r="Y20" s="81"/>
      <c r="Z20" s="81">
        <f t="shared" si="2"/>
        <v>0</v>
      </c>
      <c r="AA20" s="86"/>
      <c r="AB20" s="87"/>
      <c r="AC20" s="87">
        <f t="shared" si="3"/>
        <v>0</v>
      </c>
      <c r="AD20" s="88"/>
      <c r="AE20" s="89"/>
      <c r="AF20" s="89">
        <f t="shared" si="4"/>
        <v>0</v>
      </c>
      <c r="AG20" s="82"/>
      <c r="AH20" s="83"/>
      <c r="AI20" s="35">
        <f t="shared" si="5"/>
        <v>0</v>
      </c>
      <c r="AJ20" s="36"/>
      <c r="AK20" s="90"/>
      <c r="AL20" s="90">
        <f t="shared" si="6"/>
        <v>0</v>
      </c>
      <c r="AM20" s="91"/>
      <c r="AN20" s="92"/>
      <c r="AO20" s="92">
        <f t="shared" si="7"/>
        <v>0</v>
      </c>
      <c r="AP20" s="93"/>
      <c r="AQ20" s="94"/>
      <c r="AR20" s="94">
        <f t="shared" si="8"/>
        <v>0</v>
      </c>
      <c r="AS20" s="95"/>
      <c r="AT20" s="96"/>
      <c r="AU20" s="96">
        <f t="shared" si="9"/>
        <v>0</v>
      </c>
      <c r="AV20" s="82"/>
      <c r="AW20" s="83"/>
      <c r="AX20" s="83">
        <f t="shared" si="10"/>
        <v>0</v>
      </c>
      <c r="AY20" s="97"/>
      <c r="AZ20" s="98"/>
      <c r="BA20" s="98">
        <f t="shared" si="11"/>
        <v>0</v>
      </c>
      <c r="BB20" s="99"/>
      <c r="BC20" s="99"/>
      <c r="BD20" s="99"/>
      <c r="BE20" s="307">
        <f t="shared" si="12"/>
        <v>0</v>
      </c>
      <c r="BF20" s="308">
        <f t="shared" si="12"/>
        <v>0</v>
      </c>
      <c r="BG20" s="309">
        <f t="shared" si="13"/>
        <v>0</v>
      </c>
      <c r="BH20" s="310">
        <f t="shared" si="14"/>
        <v>0</v>
      </c>
      <c r="BI20" s="47"/>
    </row>
    <row r="21" spans="1:61" s="100" customFormat="1" ht="42" x14ac:dyDescent="0.35">
      <c r="A21" s="68">
        <v>11</v>
      </c>
      <c r="B21" s="69" t="s">
        <v>75</v>
      </c>
      <c r="C21" s="70" t="s">
        <v>55</v>
      </c>
      <c r="D21" s="71">
        <f>'[1]งวด 30-10-67'!BC15</f>
        <v>3</v>
      </c>
      <c r="E21" s="72"/>
      <c r="F21" s="73"/>
      <c r="G21" s="74"/>
      <c r="H21" s="75"/>
      <c r="I21" s="76"/>
      <c r="J21" s="77">
        <v>80</v>
      </c>
      <c r="K21" s="71">
        <f t="shared" ref="K21:K84" si="18">D21+I21</f>
        <v>3</v>
      </c>
      <c r="L21" s="78"/>
      <c r="M21" s="79"/>
      <c r="N21" s="79">
        <f t="shared" si="15"/>
        <v>0</v>
      </c>
      <c r="O21" s="80"/>
      <c r="P21" s="81"/>
      <c r="Q21" s="81">
        <f t="shared" si="16"/>
        <v>0</v>
      </c>
      <c r="R21" s="82"/>
      <c r="S21" s="83"/>
      <c r="T21" s="83">
        <f t="shared" si="17"/>
        <v>0</v>
      </c>
      <c r="U21" s="84"/>
      <c r="V21" s="85"/>
      <c r="W21" s="85">
        <f t="shared" si="1"/>
        <v>0</v>
      </c>
      <c r="X21" s="80"/>
      <c r="Y21" s="81"/>
      <c r="Z21" s="81">
        <f t="shared" si="2"/>
        <v>0</v>
      </c>
      <c r="AA21" s="86"/>
      <c r="AB21" s="87"/>
      <c r="AC21" s="87">
        <f t="shared" si="3"/>
        <v>0</v>
      </c>
      <c r="AD21" s="88"/>
      <c r="AE21" s="89"/>
      <c r="AF21" s="89">
        <f t="shared" si="4"/>
        <v>0</v>
      </c>
      <c r="AG21" s="82"/>
      <c r="AH21" s="83"/>
      <c r="AI21" s="35">
        <f t="shared" si="5"/>
        <v>0</v>
      </c>
      <c r="AJ21" s="36"/>
      <c r="AK21" s="90"/>
      <c r="AL21" s="90">
        <f t="shared" si="6"/>
        <v>0</v>
      </c>
      <c r="AM21" s="91"/>
      <c r="AN21" s="92"/>
      <c r="AO21" s="92">
        <f t="shared" si="7"/>
        <v>0</v>
      </c>
      <c r="AP21" s="93"/>
      <c r="AQ21" s="94"/>
      <c r="AR21" s="94">
        <f t="shared" si="8"/>
        <v>0</v>
      </c>
      <c r="AS21" s="95"/>
      <c r="AT21" s="96"/>
      <c r="AU21" s="96">
        <f t="shared" si="9"/>
        <v>0</v>
      </c>
      <c r="AV21" s="82"/>
      <c r="AW21" s="83"/>
      <c r="AX21" s="83">
        <f t="shared" si="10"/>
        <v>0</v>
      </c>
      <c r="AY21" s="97"/>
      <c r="AZ21" s="98"/>
      <c r="BA21" s="98">
        <f t="shared" si="11"/>
        <v>0</v>
      </c>
      <c r="BB21" s="99"/>
      <c r="BC21" s="99"/>
      <c r="BD21" s="99"/>
      <c r="BE21" s="307">
        <f t="shared" ref="BE21:BF84" si="19">M21+P21+S21+V21+Y21+AB21+AE21+AH21+AK21+AN21+AQ21+AT21+AW21+AZ21</f>
        <v>0</v>
      </c>
      <c r="BF21" s="308">
        <f t="shared" si="19"/>
        <v>0</v>
      </c>
      <c r="BG21" s="309">
        <f t="shared" si="13"/>
        <v>3</v>
      </c>
      <c r="BH21" s="310">
        <f t="shared" si="14"/>
        <v>240</v>
      </c>
      <c r="BI21" s="47"/>
    </row>
    <row r="22" spans="1:61" s="100" customFormat="1" x14ac:dyDescent="0.35">
      <c r="A22" s="68"/>
      <c r="B22" s="69"/>
      <c r="C22" s="70"/>
      <c r="D22" s="71"/>
      <c r="E22" s="72" t="s">
        <v>41</v>
      </c>
      <c r="F22" s="73" t="s">
        <v>42</v>
      </c>
      <c r="G22" s="74">
        <v>11361</v>
      </c>
      <c r="H22" s="75">
        <v>243923</v>
      </c>
      <c r="I22" s="76">
        <v>10</v>
      </c>
      <c r="J22" s="77">
        <v>85</v>
      </c>
      <c r="K22" s="71">
        <f t="shared" si="18"/>
        <v>10</v>
      </c>
      <c r="L22" s="78"/>
      <c r="M22" s="79"/>
      <c r="N22" s="79">
        <f t="shared" si="15"/>
        <v>0</v>
      </c>
      <c r="O22" s="80"/>
      <c r="P22" s="81"/>
      <c r="Q22" s="81">
        <f t="shared" si="16"/>
        <v>0</v>
      </c>
      <c r="R22" s="82"/>
      <c r="S22" s="83"/>
      <c r="T22" s="83">
        <f t="shared" si="17"/>
        <v>0</v>
      </c>
      <c r="U22" s="84"/>
      <c r="V22" s="85"/>
      <c r="W22" s="85">
        <f t="shared" si="1"/>
        <v>0</v>
      </c>
      <c r="X22" s="80"/>
      <c r="Y22" s="81"/>
      <c r="Z22" s="81">
        <f t="shared" si="2"/>
        <v>0</v>
      </c>
      <c r="AA22" s="86"/>
      <c r="AB22" s="87"/>
      <c r="AC22" s="87">
        <f t="shared" si="3"/>
        <v>0</v>
      </c>
      <c r="AD22" s="88"/>
      <c r="AE22" s="89"/>
      <c r="AF22" s="89">
        <f t="shared" si="4"/>
        <v>0</v>
      </c>
      <c r="AG22" s="82"/>
      <c r="AH22" s="83"/>
      <c r="AI22" s="35">
        <f t="shared" si="5"/>
        <v>0</v>
      </c>
      <c r="AJ22" s="36"/>
      <c r="AK22" s="90"/>
      <c r="AL22" s="90">
        <f t="shared" si="6"/>
        <v>0</v>
      </c>
      <c r="AM22" s="91"/>
      <c r="AN22" s="92"/>
      <c r="AO22" s="92">
        <f t="shared" si="7"/>
        <v>0</v>
      </c>
      <c r="AP22" s="93"/>
      <c r="AQ22" s="94"/>
      <c r="AR22" s="94">
        <f t="shared" si="8"/>
        <v>0</v>
      </c>
      <c r="AS22" s="95"/>
      <c r="AT22" s="96"/>
      <c r="AU22" s="96">
        <f t="shared" si="9"/>
        <v>0</v>
      </c>
      <c r="AV22" s="82"/>
      <c r="AW22" s="83"/>
      <c r="AX22" s="83">
        <f t="shared" si="10"/>
        <v>0</v>
      </c>
      <c r="AY22" s="97"/>
      <c r="AZ22" s="98"/>
      <c r="BA22" s="98">
        <f t="shared" si="11"/>
        <v>0</v>
      </c>
      <c r="BB22" s="99"/>
      <c r="BC22" s="99"/>
      <c r="BD22" s="99"/>
      <c r="BE22" s="307">
        <f t="shared" si="19"/>
        <v>0</v>
      </c>
      <c r="BF22" s="308">
        <f t="shared" si="19"/>
        <v>0</v>
      </c>
      <c r="BG22" s="309">
        <f t="shared" si="13"/>
        <v>10</v>
      </c>
      <c r="BH22" s="310">
        <f t="shared" si="14"/>
        <v>850</v>
      </c>
      <c r="BI22" s="47"/>
    </row>
    <row r="23" spans="1:61" s="100" customFormat="1" ht="42" x14ac:dyDescent="0.35">
      <c r="A23" s="68">
        <v>12</v>
      </c>
      <c r="B23" s="69" t="s">
        <v>76</v>
      </c>
      <c r="C23" s="70" t="s">
        <v>55</v>
      </c>
      <c r="D23" s="71">
        <v>1</v>
      </c>
      <c r="E23" s="72"/>
      <c r="F23" s="73"/>
      <c r="G23" s="74"/>
      <c r="H23" s="75"/>
      <c r="I23" s="76"/>
      <c r="J23" s="77">
        <v>75</v>
      </c>
      <c r="K23" s="71">
        <f t="shared" si="18"/>
        <v>1</v>
      </c>
      <c r="L23" s="78"/>
      <c r="M23" s="79"/>
      <c r="N23" s="79">
        <f t="shared" si="15"/>
        <v>0</v>
      </c>
      <c r="O23" s="80"/>
      <c r="P23" s="81"/>
      <c r="Q23" s="81">
        <f t="shared" si="16"/>
        <v>0</v>
      </c>
      <c r="R23" s="82"/>
      <c r="S23" s="83"/>
      <c r="T23" s="83">
        <f t="shared" si="17"/>
        <v>0</v>
      </c>
      <c r="U23" s="84"/>
      <c r="V23" s="85"/>
      <c r="W23" s="85">
        <f t="shared" si="1"/>
        <v>0</v>
      </c>
      <c r="X23" s="80"/>
      <c r="Y23" s="81"/>
      <c r="Z23" s="81">
        <f t="shared" si="2"/>
        <v>0</v>
      </c>
      <c r="AA23" s="86"/>
      <c r="AB23" s="87"/>
      <c r="AC23" s="87">
        <f t="shared" si="3"/>
        <v>0</v>
      </c>
      <c r="AD23" s="88"/>
      <c r="AE23" s="89"/>
      <c r="AF23" s="89">
        <f t="shared" si="4"/>
        <v>0</v>
      </c>
      <c r="AG23" s="82"/>
      <c r="AH23" s="83"/>
      <c r="AI23" s="35">
        <f t="shared" si="5"/>
        <v>0</v>
      </c>
      <c r="AJ23" s="36"/>
      <c r="AK23" s="90"/>
      <c r="AL23" s="90">
        <f t="shared" si="6"/>
        <v>0</v>
      </c>
      <c r="AM23" s="91"/>
      <c r="AN23" s="92"/>
      <c r="AO23" s="92">
        <f t="shared" si="7"/>
        <v>0</v>
      </c>
      <c r="AP23" s="93"/>
      <c r="AQ23" s="94"/>
      <c r="AR23" s="94">
        <f t="shared" si="8"/>
        <v>0</v>
      </c>
      <c r="AS23" s="95"/>
      <c r="AT23" s="96"/>
      <c r="AU23" s="96">
        <f t="shared" si="9"/>
        <v>0</v>
      </c>
      <c r="AV23" s="82"/>
      <c r="AW23" s="83"/>
      <c r="AX23" s="83">
        <f t="shared" si="10"/>
        <v>0</v>
      </c>
      <c r="AY23" s="97"/>
      <c r="AZ23" s="98"/>
      <c r="BA23" s="98">
        <f t="shared" si="11"/>
        <v>0</v>
      </c>
      <c r="BB23" s="99"/>
      <c r="BC23" s="99"/>
      <c r="BD23" s="99"/>
      <c r="BE23" s="307">
        <f t="shared" si="19"/>
        <v>0</v>
      </c>
      <c r="BF23" s="308">
        <f t="shared" si="19"/>
        <v>0</v>
      </c>
      <c r="BG23" s="309">
        <f t="shared" si="13"/>
        <v>1</v>
      </c>
      <c r="BH23" s="310">
        <f t="shared" si="14"/>
        <v>75</v>
      </c>
      <c r="BI23" s="47"/>
    </row>
    <row r="24" spans="1:61" s="100" customFormat="1" x14ac:dyDescent="0.35">
      <c r="A24" s="70"/>
      <c r="B24" s="69"/>
      <c r="C24" s="70"/>
      <c r="D24" s="71">
        <v>3</v>
      </c>
      <c r="E24" s="72"/>
      <c r="F24" s="73"/>
      <c r="G24" s="74"/>
      <c r="H24" s="75"/>
      <c r="I24" s="76"/>
      <c r="J24" s="77">
        <v>85</v>
      </c>
      <c r="K24" s="71">
        <f t="shared" si="18"/>
        <v>3</v>
      </c>
      <c r="L24" s="78"/>
      <c r="M24" s="79"/>
      <c r="N24" s="79">
        <f t="shared" si="15"/>
        <v>0</v>
      </c>
      <c r="O24" s="80"/>
      <c r="P24" s="81"/>
      <c r="Q24" s="81">
        <f t="shared" si="16"/>
        <v>0</v>
      </c>
      <c r="R24" s="82"/>
      <c r="S24" s="83"/>
      <c r="T24" s="83">
        <f t="shared" si="17"/>
        <v>0</v>
      </c>
      <c r="U24" s="84" t="s">
        <v>73</v>
      </c>
      <c r="V24" s="85">
        <v>3</v>
      </c>
      <c r="W24" s="85">
        <f t="shared" si="1"/>
        <v>255</v>
      </c>
      <c r="X24" s="80"/>
      <c r="Y24" s="81"/>
      <c r="Z24" s="81">
        <f t="shared" si="2"/>
        <v>0</v>
      </c>
      <c r="AA24" s="86"/>
      <c r="AB24" s="87"/>
      <c r="AC24" s="87">
        <f t="shared" si="3"/>
        <v>0</v>
      </c>
      <c r="AD24" s="88"/>
      <c r="AE24" s="89"/>
      <c r="AF24" s="89">
        <f t="shared" si="4"/>
        <v>0</v>
      </c>
      <c r="AG24" s="82"/>
      <c r="AH24" s="83"/>
      <c r="AI24" s="35">
        <f t="shared" si="5"/>
        <v>0</v>
      </c>
      <c r="AJ24" s="36"/>
      <c r="AK24" s="90"/>
      <c r="AL24" s="90">
        <f t="shared" si="6"/>
        <v>0</v>
      </c>
      <c r="AM24" s="91"/>
      <c r="AN24" s="92"/>
      <c r="AO24" s="92">
        <f t="shared" si="7"/>
        <v>0</v>
      </c>
      <c r="AP24" s="93"/>
      <c r="AQ24" s="94"/>
      <c r="AR24" s="94">
        <f t="shared" si="8"/>
        <v>0</v>
      </c>
      <c r="AS24" s="95"/>
      <c r="AT24" s="96"/>
      <c r="AU24" s="96">
        <f t="shared" si="9"/>
        <v>0</v>
      </c>
      <c r="AV24" s="82"/>
      <c r="AW24" s="83"/>
      <c r="AX24" s="83">
        <f t="shared" si="10"/>
        <v>0</v>
      </c>
      <c r="AY24" s="97"/>
      <c r="AZ24" s="98"/>
      <c r="BA24" s="98">
        <f t="shared" si="11"/>
        <v>0</v>
      </c>
      <c r="BB24" s="99"/>
      <c r="BC24" s="99"/>
      <c r="BD24" s="99"/>
      <c r="BE24" s="307">
        <f t="shared" si="19"/>
        <v>3</v>
      </c>
      <c r="BF24" s="308">
        <f t="shared" si="19"/>
        <v>255</v>
      </c>
      <c r="BG24" s="309">
        <f t="shared" si="13"/>
        <v>0</v>
      </c>
      <c r="BH24" s="310">
        <f t="shared" si="14"/>
        <v>0</v>
      </c>
      <c r="BI24" s="47"/>
    </row>
    <row r="25" spans="1:61" s="100" customFormat="1" x14ac:dyDescent="0.35">
      <c r="A25" s="70"/>
      <c r="B25" s="69"/>
      <c r="C25" s="70"/>
      <c r="D25" s="71"/>
      <c r="E25" s="72" t="s">
        <v>41</v>
      </c>
      <c r="F25" s="73" t="s">
        <v>42</v>
      </c>
      <c r="G25" s="74">
        <v>11361</v>
      </c>
      <c r="H25" s="75">
        <v>243923</v>
      </c>
      <c r="I25" s="76">
        <v>10</v>
      </c>
      <c r="J25" s="77">
        <v>85</v>
      </c>
      <c r="K25" s="71">
        <f t="shared" si="18"/>
        <v>10</v>
      </c>
      <c r="L25" s="78"/>
      <c r="M25" s="79"/>
      <c r="N25" s="79">
        <f t="shared" si="15"/>
        <v>0</v>
      </c>
      <c r="O25" s="80"/>
      <c r="P25" s="81"/>
      <c r="Q25" s="81">
        <f t="shared" si="16"/>
        <v>0</v>
      </c>
      <c r="R25" s="82"/>
      <c r="S25" s="83"/>
      <c r="T25" s="83">
        <f t="shared" si="17"/>
        <v>0</v>
      </c>
      <c r="U25" s="84"/>
      <c r="V25" s="85"/>
      <c r="W25" s="85">
        <f t="shared" si="1"/>
        <v>0</v>
      </c>
      <c r="X25" s="80"/>
      <c r="Y25" s="81"/>
      <c r="Z25" s="81">
        <f t="shared" si="2"/>
        <v>0</v>
      </c>
      <c r="AA25" s="86"/>
      <c r="AB25" s="87"/>
      <c r="AC25" s="87">
        <f t="shared" si="3"/>
        <v>0</v>
      </c>
      <c r="AD25" s="88"/>
      <c r="AE25" s="89"/>
      <c r="AF25" s="89">
        <f t="shared" si="4"/>
        <v>0</v>
      </c>
      <c r="AG25" s="82"/>
      <c r="AH25" s="83"/>
      <c r="AI25" s="35">
        <f t="shared" si="5"/>
        <v>0</v>
      </c>
      <c r="AJ25" s="36"/>
      <c r="AK25" s="90"/>
      <c r="AL25" s="90">
        <f t="shared" si="6"/>
        <v>0</v>
      </c>
      <c r="AM25" s="91"/>
      <c r="AN25" s="92"/>
      <c r="AO25" s="92">
        <f t="shared" si="7"/>
        <v>0</v>
      </c>
      <c r="AP25" s="93"/>
      <c r="AQ25" s="94"/>
      <c r="AR25" s="94">
        <f t="shared" si="8"/>
        <v>0</v>
      </c>
      <c r="AS25" s="95"/>
      <c r="AT25" s="96"/>
      <c r="AU25" s="96">
        <f t="shared" si="9"/>
        <v>0</v>
      </c>
      <c r="AV25" s="82"/>
      <c r="AW25" s="83"/>
      <c r="AX25" s="83">
        <f t="shared" si="10"/>
        <v>0</v>
      </c>
      <c r="AY25" s="97"/>
      <c r="AZ25" s="98"/>
      <c r="BA25" s="98">
        <f t="shared" si="11"/>
        <v>0</v>
      </c>
      <c r="BB25" s="99"/>
      <c r="BC25" s="99"/>
      <c r="BD25" s="99"/>
      <c r="BE25" s="307">
        <f t="shared" si="19"/>
        <v>0</v>
      </c>
      <c r="BF25" s="308">
        <f t="shared" si="19"/>
        <v>0</v>
      </c>
      <c r="BG25" s="309">
        <f t="shared" si="13"/>
        <v>10</v>
      </c>
      <c r="BH25" s="310">
        <f t="shared" si="14"/>
        <v>850</v>
      </c>
      <c r="BI25" s="47"/>
    </row>
    <row r="26" spans="1:61" s="100" customFormat="1" ht="42" x14ac:dyDescent="0.35">
      <c r="A26" s="68">
        <v>13</v>
      </c>
      <c r="B26" s="69" t="s">
        <v>77</v>
      </c>
      <c r="C26" s="70" t="s">
        <v>78</v>
      </c>
      <c r="D26" s="71">
        <f>'[1]งวด 30-10-67'!BC18</f>
        <v>0</v>
      </c>
      <c r="E26" s="72"/>
      <c r="F26" s="73"/>
      <c r="G26" s="74"/>
      <c r="H26" s="75"/>
      <c r="I26" s="76"/>
      <c r="J26" s="77"/>
      <c r="K26" s="71">
        <f t="shared" si="18"/>
        <v>0</v>
      </c>
      <c r="L26" s="78"/>
      <c r="M26" s="79"/>
      <c r="N26" s="79">
        <f t="shared" si="15"/>
        <v>0</v>
      </c>
      <c r="O26" s="80"/>
      <c r="P26" s="81"/>
      <c r="Q26" s="81">
        <f t="shared" si="16"/>
        <v>0</v>
      </c>
      <c r="R26" s="82"/>
      <c r="S26" s="83"/>
      <c r="T26" s="83">
        <f t="shared" si="17"/>
        <v>0</v>
      </c>
      <c r="U26" s="84"/>
      <c r="V26" s="85"/>
      <c r="W26" s="85">
        <f t="shared" si="1"/>
        <v>0</v>
      </c>
      <c r="X26" s="80"/>
      <c r="Y26" s="81"/>
      <c r="Z26" s="81">
        <f t="shared" si="2"/>
        <v>0</v>
      </c>
      <c r="AA26" s="86"/>
      <c r="AB26" s="87"/>
      <c r="AC26" s="87">
        <f t="shared" si="3"/>
        <v>0</v>
      </c>
      <c r="AD26" s="88"/>
      <c r="AE26" s="89"/>
      <c r="AF26" s="89">
        <f t="shared" si="4"/>
        <v>0</v>
      </c>
      <c r="AG26" s="82"/>
      <c r="AH26" s="83"/>
      <c r="AI26" s="35">
        <f t="shared" si="5"/>
        <v>0</v>
      </c>
      <c r="AJ26" s="36"/>
      <c r="AK26" s="90"/>
      <c r="AL26" s="90">
        <f t="shared" si="6"/>
        <v>0</v>
      </c>
      <c r="AM26" s="91"/>
      <c r="AN26" s="92"/>
      <c r="AO26" s="92">
        <f t="shared" si="7"/>
        <v>0</v>
      </c>
      <c r="AP26" s="93"/>
      <c r="AQ26" s="94"/>
      <c r="AR26" s="94">
        <f t="shared" si="8"/>
        <v>0</v>
      </c>
      <c r="AS26" s="95"/>
      <c r="AT26" s="96"/>
      <c r="AU26" s="96">
        <f t="shared" si="9"/>
        <v>0</v>
      </c>
      <c r="AV26" s="82"/>
      <c r="AW26" s="83"/>
      <c r="AX26" s="83">
        <f t="shared" si="10"/>
        <v>0</v>
      </c>
      <c r="AY26" s="97"/>
      <c r="AZ26" s="98"/>
      <c r="BA26" s="98">
        <f t="shared" si="11"/>
        <v>0</v>
      </c>
      <c r="BB26" s="99"/>
      <c r="BC26" s="99"/>
      <c r="BD26" s="99"/>
      <c r="BE26" s="307">
        <f t="shared" si="19"/>
        <v>0</v>
      </c>
      <c r="BF26" s="308">
        <f t="shared" si="19"/>
        <v>0</v>
      </c>
      <c r="BG26" s="309">
        <f t="shared" si="13"/>
        <v>0</v>
      </c>
      <c r="BH26" s="310">
        <f t="shared" si="14"/>
        <v>0</v>
      </c>
      <c r="BI26" s="47"/>
    </row>
    <row r="27" spans="1:61" s="100" customFormat="1" x14ac:dyDescent="0.35">
      <c r="A27" s="68"/>
      <c r="B27" s="69"/>
      <c r="C27" s="70"/>
      <c r="D27" s="71"/>
      <c r="E27" s="72" t="s">
        <v>79</v>
      </c>
      <c r="F27" s="73" t="s">
        <v>42</v>
      </c>
      <c r="G27" s="74">
        <v>12419</v>
      </c>
      <c r="H27" s="75">
        <v>243954</v>
      </c>
      <c r="I27" s="76">
        <v>60</v>
      </c>
      <c r="J27" s="77">
        <v>55</v>
      </c>
      <c r="K27" s="71">
        <f t="shared" si="18"/>
        <v>60</v>
      </c>
      <c r="L27" s="78"/>
      <c r="M27" s="79"/>
      <c r="N27" s="79">
        <f t="shared" si="15"/>
        <v>0</v>
      </c>
      <c r="O27" s="80"/>
      <c r="P27" s="81"/>
      <c r="Q27" s="81">
        <f t="shared" si="16"/>
        <v>0</v>
      </c>
      <c r="R27" s="82"/>
      <c r="S27" s="83"/>
      <c r="T27" s="83">
        <f t="shared" si="17"/>
        <v>0</v>
      </c>
      <c r="U27" s="84"/>
      <c r="V27" s="85"/>
      <c r="W27" s="85">
        <f t="shared" si="1"/>
        <v>0</v>
      </c>
      <c r="X27" s="80" t="s">
        <v>64</v>
      </c>
      <c r="Y27" s="81">
        <v>5</v>
      </c>
      <c r="Z27" s="81">
        <f t="shared" si="2"/>
        <v>275</v>
      </c>
      <c r="AA27" s="86"/>
      <c r="AB27" s="87"/>
      <c r="AC27" s="87">
        <f t="shared" si="3"/>
        <v>0</v>
      </c>
      <c r="AD27" s="88"/>
      <c r="AE27" s="89"/>
      <c r="AF27" s="89">
        <f t="shared" si="4"/>
        <v>0</v>
      </c>
      <c r="AG27" s="82"/>
      <c r="AH27" s="83"/>
      <c r="AI27" s="35">
        <f t="shared" si="5"/>
        <v>0</v>
      </c>
      <c r="AJ27" s="36"/>
      <c r="AK27" s="90"/>
      <c r="AL27" s="90">
        <f t="shared" si="6"/>
        <v>0</v>
      </c>
      <c r="AM27" s="91"/>
      <c r="AN27" s="92"/>
      <c r="AO27" s="92">
        <f t="shared" si="7"/>
        <v>0</v>
      </c>
      <c r="AP27" s="93"/>
      <c r="AQ27" s="94"/>
      <c r="AR27" s="94">
        <f t="shared" si="8"/>
        <v>0</v>
      </c>
      <c r="AS27" s="95"/>
      <c r="AT27" s="96"/>
      <c r="AU27" s="96">
        <f t="shared" si="9"/>
        <v>0</v>
      </c>
      <c r="AV27" s="82"/>
      <c r="AW27" s="83"/>
      <c r="AX27" s="83">
        <f t="shared" si="10"/>
        <v>0</v>
      </c>
      <c r="AY27" s="97" t="s">
        <v>69</v>
      </c>
      <c r="AZ27" s="98">
        <v>6</v>
      </c>
      <c r="BA27" s="98">
        <f t="shared" si="11"/>
        <v>330</v>
      </c>
      <c r="BB27" s="99"/>
      <c r="BC27" s="99"/>
      <c r="BD27" s="99"/>
      <c r="BE27" s="307">
        <f t="shared" si="19"/>
        <v>11</v>
      </c>
      <c r="BF27" s="308">
        <f t="shared" si="19"/>
        <v>605</v>
      </c>
      <c r="BG27" s="309">
        <f t="shared" si="13"/>
        <v>49</v>
      </c>
      <c r="BH27" s="310">
        <f t="shared" si="14"/>
        <v>2695</v>
      </c>
      <c r="BI27" s="47"/>
    </row>
    <row r="28" spans="1:61" s="100" customFormat="1" x14ac:dyDescent="0.35">
      <c r="A28" s="68">
        <v>14</v>
      </c>
      <c r="B28" s="69" t="s">
        <v>80</v>
      </c>
      <c r="C28" s="70" t="s">
        <v>81</v>
      </c>
      <c r="D28" s="71">
        <f>'[1]งวด 30-10-67'!BC19</f>
        <v>9</v>
      </c>
      <c r="E28" s="72"/>
      <c r="F28" s="73"/>
      <c r="G28" s="74"/>
      <c r="H28" s="75"/>
      <c r="I28" s="76"/>
      <c r="J28" s="77">
        <v>10</v>
      </c>
      <c r="K28" s="71">
        <f t="shared" si="18"/>
        <v>9</v>
      </c>
      <c r="L28" s="78"/>
      <c r="M28" s="79"/>
      <c r="N28" s="79">
        <f t="shared" si="15"/>
        <v>0</v>
      </c>
      <c r="O28" s="80" t="s">
        <v>82</v>
      </c>
      <c r="P28" s="81">
        <v>3</v>
      </c>
      <c r="Q28" s="81">
        <f t="shared" si="16"/>
        <v>30</v>
      </c>
      <c r="R28" s="82" t="s">
        <v>83</v>
      </c>
      <c r="S28" s="83">
        <v>1</v>
      </c>
      <c r="T28" s="83">
        <f t="shared" si="17"/>
        <v>10</v>
      </c>
      <c r="U28" s="84"/>
      <c r="V28" s="85"/>
      <c r="W28" s="85">
        <f t="shared" si="1"/>
        <v>0</v>
      </c>
      <c r="X28" s="80"/>
      <c r="Y28" s="81"/>
      <c r="Z28" s="81">
        <f t="shared" si="2"/>
        <v>0</v>
      </c>
      <c r="AA28" s="86"/>
      <c r="AB28" s="87"/>
      <c r="AC28" s="87">
        <f t="shared" si="3"/>
        <v>0</v>
      </c>
      <c r="AD28" s="88"/>
      <c r="AE28" s="89"/>
      <c r="AF28" s="89">
        <f t="shared" si="4"/>
        <v>0</v>
      </c>
      <c r="AG28" s="82"/>
      <c r="AH28" s="83"/>
      <c r="AI28" s="35">
        <f t="shared" si="5"/>
        <v>0</v>
      </c>
      <c r="AJ28" s="36"/>
      <c r="AK28" s="90"/>
      <c r="AL28" s="90">
        <f t="shared" si="6"/>
        <v>0</v>
      </c>
      <c r="AM28" s="91"/>
      <c r="AN28" s="92"/>
      <c r="AO28" s="92">
        <f t="shared" si="7"/>
        <v>0</v>
      </c>
      <c r="AP28" s="93"/>
      <c r="AQ28" s="94"/>
      <c r="AR28" s="94">
        <f t="shared" si="8"/>
        <v>0</v>
      </c>
      <c r="AS28" s="95"/>
      <c r="AT28" s="96"/>
      <c r="AU28" s="96">
        <f t="shared" si="9"/>
        <v>0</v>
      </c>
      <c r="AV28" s="82"/>
      <c r="AW28" s="83"/>
      <c r="AX28" s="83">
        <f t="shared" si="10"/>
        <v>0</v>
      </c>
      <c r="AY28" s="97"/>
      <c r="AZ28" s="98"/>
      <c r="BA28" s="98">
        <f t="shared" si="11"/>
        <v>0</v>
      </c>
      <c r="BB28" s="99"/>
      <c r="BC28" s="99"/>
      <c r="BD28" s="99"/>
      <c r="BE28" s="307">
        <f t="shared" si="19"/>
        <v>4</v>
      </c>
      <c r="BF28" s="308">
        <f t="shared" si="19"/>
        <v>40</v>
      </c>
      <c r="BG28" s="309">
        <f t="shared" si="13"/>
        <v>5</v>
      </c>
      <c r="BH28" s="310">
        <f t="shared" si="14"/>
        <v>50</v>
      </c>
      <c r="BI28" s="47"/>
    </row>
    <row r="29" spans="1:61" s="100" customFormat="1" x14ac:dyDescent="0.35">
      <c r="A29" s="68"/>
      <c r="B29" s="69"/>
      <c r="C29" s="70"/>
      <c r="D29" s="71"/>
      <c r="E29" s="72" t="s">
        <v>79</v>
      </c>
      <c r="F29" s="73" t="s">
        <v>42</v>
      </c>
      <c r="G29" s="74">
        <v>12419</v>
      </c>
      <c r="H29" s="75">
        <v>243954</v>
      </c>
      <c r="I29" s="76">
        <v>10</v>
      </c>
      <c r="J29" s="77">
        <v>12</v>
      </c>
      <c r="K29" s="71">
        <f t="shared" si="18"/>
        <v>10</v>
      </c>
      <c r="L29" s="78"/>
      <c r="M29" s="79"/>
      <c r="N29" s="79">
        <f t="shared" si="15"/>
        <v>0</v>
      </c>
      <c r="O29" s="80"/>
      <c r="P29" s="81"/>
      <c r="Q29" s="81">
        <f t="shared" si="16"/>
        <v>0</v>
      </c>
      <c r="R29" s="82"/>
      <c r="S29" s="83"/>
      <c r="T29" s="83">
        <f t="shared" si="17"/>
        <v>0</v>
      </c>
      <c r="U29" s="84"/>
      <c r="V29" s="85"/>
      <c r="W29" s="85">
        <f t="shared" si="1"/>
        <v>0</v>
      </c>
      <c r="X29" s="80"/>
      <c r="Y29" s="81"/>
      <c r="Z29" s="81">
        <f t="shared" si="2"/>
        <v>0</v>
      </c>
      <c r="AA29" s="86"/>
      <c r="AB29" s="87"/>
      <c r="AC29" s="87">
        <f t="shared" si="3"/>
        <v>0</v>
      </c>
      <c r="AD29" s="88"/>
      <c r="AE29" s="89"/>
      <c r="AF29" s="89">
        <f t="shared" si="4"/>
        <v>0</v>
      </c>
      <c r="AG29" s="82"/>
      <c r="AH29" s="83"/>
      <c r="AI29" s="35">
        <f t="shared" si="5"/>
        <v>0</v>
      </c>
      <c r="AJ29" s="36"/>
      <c r="AK29" s="90"/>
      <c r="AL29" s="90">
        <f t="shared" si="6"/>
        <v>0</v>
      </c>
      <c r="AM29" s="91"/>
      <c r="AN29" s="92"/>
      <c r="AO29" s="92">
        <f t="shared" si="7"/>
        <v>0</v>
      </c>
      <c r="AP29" s="93"/>
      <c r="AQ29" s="94"/>
      <c r="AR29" s="94">
        <f t="shared" si="8"/>
        <v>0</v>
      </c>
      <c r="AS29" s="95"/>
      <c r="AT29" s="96"/>
      <c r="AU29" s="96">
        <f t="shared" si="9"/>
        <v>0</v>
      </c>
      <c r="AV29" s="82"/>
      <c r="AW29" s="83"/>
      <c r="AX29" s="83">
        <f t="shared" si="10"/>
        <v>0</v>
      </c>
      <c r="AY29" s="97"/>
      <c r="AZ29" s="98"/>
      <c r="BA29" s="98">
        <f t="shared" si="11"/>
        <v>0</v>
      </c>
      <c r="BB29" s="99"/>
      <c r="BC29" s="99"/>
      <c r="BD29" s="99"/>
      <c r="BE29" s="307">
        <f t="shared" si="19"/>
        <v>0</v>
      </c>
      <c r="BF29" s="308">
        <f t="shared" si="19"/>
        <v>0</v>
      </c>
      <c r="BG29" s="309">
        <f t="shared" si="13"/>
        <v>10</v>
      </c>
      <c r="BH29" s="310">
        <f t="shared" si="14"/>
        <v>120</v>
      </c>
      <c r="BI29" s="47"/>
    </row>
    <row r="30" spans="1:61" s="100" customFormat="1" ht="42" x14ac:dyDescent="0.35">
      <c r="A30" s="70">
        <v>15</v>
      </c>
      <c r="B30" s="69" t="s">
        <v>84</v>
      </c>
      <c r="C30" s="70" t="s">
        <v>53</v>
      </c>
      <c r="D30" s="71">
        <v>2</v>
      </c>
      <c r="E30" s="72"/>
      <c r="F30" s="101"/>
      <c r="G30" s="74"/>
      <c r="H30" s="75"/>
      <c r="I30" s="76"/>
      <c r="J30" s="77">
        <v>72</v>
      </c>
      <c r="K30" s="71">
        <f t="shared" si="18"/>
        <v>2</v>
      </c>
      <c r="L30" s="78"/>
      <c r="M30" s="79"/>
      <c r="N30" s="79">
        <f t="shared" si="15"/>
        <v>0</v>
      </c>
      <c r="O30" s="80"/>
      <c r="P30" s="81"/>
      <c r="Q30" s="81">
        <f t="shared" si="16"/>
        <v>0</v>
      </c>
      <c r="R30" s="82"/>
      <c r="S30" s="83"/>
      <c r="T30" s="83">
        <f t="shared" si="17"/>
        <v>0</v>
      </c>
      <c r="U30" s="84"/>
      <c r="V30" s="85"/>
      <c r="W30" s="85">
        <f t="shared" si="1"/>
        <v>0</v>
      </c>
      <c r="X30" s="80" t="s">
        <v>38</v>
      </c>
      <c r="Y30" s="81">
        <v>2</v>
      </c>
      <c r="Z30" s="81">
        <f t="shared" si="2"/>
        <v>144</v>
      </c>
      <c r="AA30" s="86"/>
      <c r="AB30" s="87"/>
      <c r="AC30" s="87">
        <f t="shared" si="3"/>
        <v>0</v>
      </c>
      <c r="AD30" s="88"/>
      <c r="AE30" s="89"/>
      <c r="AF30" s="89">
        <f t="shared" si="4"/>
        <v>0</v>
      </c>
      <c r="AG30" s="82"/>
      <c r="AH30" s="83"/>
      <c r="AI30" s="35">
        <f t="shared" si="5"/>
        <v>0</v>
      </c>
      <c r="AJ30" s="36"/>
      <c r="AK30" s="90"/>
      <c r="AL30" s="90">
        <f t="shared" si="6"/>
        <v>0</v>
      </c>
      <c r="AM30" s="91"/>
      <c r="AN30" s="92"/>
      <c r="AO30" s="92">
        <f t="shared" si="7"/>
        <v>0</v>
      </c>
      <c r="AP30" s="93"/>
      <c r="AQ30" s="94"/>
      <c r="AR30" s="94">
        <f t="shared" si="8"/>
        <v>0</v>
      </c>
      <c r="AS30" s="95"/>
      <c r="AT30" s="96"/>
      <c r="AU30" s="96">
        <f t="shared" si="9"/>
        <v>0</v>
      </c>
      <c r="AV30" s="82"/>
      <c r="AW30" s="83"/>
      <c r="AX30" s="83">
        <f t="shared" si="10"/>
        <v>0</v>
      </c>
      <c r="AY30" s="97"/>
      <c r="AZ30" s="98"/>
      <c r="BA30" s="98">
        <f t="shared" si="11"/>
        <v>0</v>
      </c>
      <c r="BB30" s="99"/>
      <c r="BC30" s="99"/>
      <c r="BD30" s="99"/>
      <c r="BE30" s="307">
        <f t="shared" si="19"/>
        <v>2</v>
      </c>
      <c r="BF30" s="308">
        <f t="shared" si="19"/>
        <v>144</v>
      </c>
      <c r="BG30" s="309">
        <f t="shared" si="13"/>
        <v>0</v>
      </c>
      <c r="BH30" s="310">
        <f t="shared" si="14"/>
        <v>0</v>
      </c>
      <c r="BI30" s="47"/>
    </row>
    <row r="31" spans="1:61" s="100" customFormat="1" x14ac:dyDescent="0.35">
      <c r="A31" s="70"/>
      <c r="B31" s="69"/>
      <c r="C31" s="70"/>
      <c r="D31" s="71">
        <f>'[1]งวด 30-10-67'!BC21</f>
        <v>25</v>
      </c>
      <c r="E31" s="72"/>
      <c r="F31" s="73"/>
      <c r="G31" s="74"/>
      <c r="H31" s="75"/>
      <c r="I31" s="76"/>
      <c r="J31" s="77">
        <v>70</v>
      </c>
      <c r="K31" s="71">
        <f t="shared" si="18"/>
        <v>25</v>
      </c>
      <c r="L31" s="78"/>
      <c r="M31" s="79"/>
      <c r="N31" s="79">
        <f t="shared" si="15"/>
        <v>0</v>
      </c>
      <c r="O31" s="80"/>
      <c r="P31" s="81"/>
      <c r="Q31" s="81">
        <f t="shared" si="16"/>
        <v>0</v>
      </c>
      <c r="R31" s="82"/>
      <c r="S31" s="83"/>
      <c r="T31" s="83">
        <f t="shared" si="17"/>
        <v>0</v>
      </c>
      <c r="U31" s="84"/>
      <c r="V31" s="85"/>
      <c r="W31" s="85">
        <f t="shared" si="1"/>
        <v>0</v>
      </c>
      <c r="X31" s="80"/>
      <c r="Y31" s="81"/>
      <c r="Z31" s="81">
        <f t="shared" si="2"/>
        <v>0</v>
      </c>
      <c r="AA31" s="86"/>
      <c r="AB31" s="87"/>
      <c r="AC31" s="87">
        <f t="shared" si="3"/>
        <v>0</v>
      </c>
      <c r="AD31" s="88"/>
      <c r="AE31" s="89"/>
      <c r="AF31" s="89">
        <f t="shared" si="4"/>
        <v>0</v>
      </c>
      <c r="AG31" s="82"/>
      <c r="AH31" s="83"/>
      <c r="AI31" s="35">
        <f t="shared" si="5"/>
        <v>0</v>
      </c>
      <c r="AJ31" s="36"/>
      <c r="AK31" s="90"/>
      <c r="AL31" s="90">
        <f t="shared" si="6"/>
        <v>0</v>
      </c>
      <c r="AM31" s="91"/>
      <c r="AN31" s="92"/>
      <c r="AO31" s="92">
        <f t="shared" si="7"/>
        <v>0</v>
      </c>
      <c r="AP31" s="93"/>
      <c r="AQ31" s="94"/>
      <c r="AR31" s="94">
        <f t="shared" si="8"/>
        <v>0</v>
      </c>
      <c r="AS31" s="95"/>
      <c r="AT31" s="96"/>
      <c r="AU31" s="96">
        <f t="shared" si="9"/>
        <v>0</v>
      </c>
      <c r="AV31" s="82"/>
      <c r="AW31" s="83"/>
      <c r="AX31" s="83">
        <f t="shared" si="10"/>
        <v>0</v>
      </c>
      <c r="AY31" s="97"/>
      <c r="AZ31" s="98"/>
      <c r="BA31" s="98">
        <f t="shared" si="11"/>
        <v>0</v>
      </c>
      <c r="BB31" s="99"/>
      <c r="BC31" s="99"/>
      <c r="BD31" s="99"/>
      <c r="BE31" s="307">
        <f t="shared" si="19"/>
        <v>0</v>
      </c>
      <c r="BF31" s="308">
        <f t="shared" si="19"/>
        <v>0</v>
      </c>
      <c r="BG31" s="309">
        <f t="shared" si="13"/>
        <v>25</v>
      </c>
      <c r="BH31" s="310">
        <f t="shared" si="14"/>
        <v>1750</v>
      </c>
      <c r="BI31" s="47"/>
    </row>
    <row r="32" spans="1:61" s="100" customFormat="1" x14ac:dyDescent="0.35">
      <c r="A32" s="70"/>
      <c r="B32" s="69"/>
      <c r="C32" s="70"/>
      <c r="D32" s="71"/>
      <c r="E32" s="72" t="s">
        <v>41</v>
      </c>
      <c r="F32" s="73" t="s">
        <v>42</v>
      </c>
      <c r="G32" s="74">
        <v>11361</v>
      </c>
      <c r="H32" s="75">
        <v>243923</v>
      </c>
      <c r="I32" s="76">
        <v>20</v>
      </c>
      <c r="J32" s="77">
        <v>70</v>
      </c>
      <c r="K32" s="71">
        <f t="shared" si="18"/>
        <v>20</v>
      </c>
      <c r="L32" s="78"/>
      <c r="M32" s="79"/>
      <c r="N32" s="79">
        <f t="shared" si="15"/>
        <v>0</v>
      </c>
      <c r="O32" s="80"/>
      <c r="P32" s="81"/>
      <c r="Q32" s="81">
        <f t="shared" si="16"/>
        <v>0</v>
      </c>
      <c r="R32" s="82"/>
      <c r="S32" s="83"/>
      <c r="T32" s="83">
        <f t="shared" si="17"/>
        <v>0</v>
      </c>
      <c r="U32" s="84"/>
      <c r="V32" s="85"/>
      <c r="W32" s="85">
        <f t="shared" si="1"/>
        <v>0</v>
      </c>
      <c r="X32" s="80"/>
      <c r="Y32" s="81"/>
      <c r="Z32" s="81">
        <f t="shared" si="2"/>
        <v>0</v>
      </c>
      <c r="AA32" s="86"/>
      <c r="AB32" s="87"/>
      <c r="AC32" s="87">
        <f t="shared" si="3"/>
        <v>0</v>
      </c>
      <c r="AD32" s="88"/>
      <c r="AE32" s="89"/>
      <c r="AF32" s="89">
        <f t="shared" si="4"/>
        <v>0</v>
      </c>
      <c r="AG32" s="82"/>
      <c r="AH32" s="83"/>
      <c r="AI32" s="35">
        <f t="shared" si="5"/>
        <v>0</v>
      </c>
      <c r="AJ32" s="36"/>
      <c r="AK32" s="90"/>
      <c r="AL32" s="90">
        <f t="shared" si="6"/>
        <v>0</v>
      </c>
      <c r="AM32" s="91"/>
      <c r="AN32" s="92"/>
      <c r="AO32" s="92">
        <f t="shared" si="7"/>
        <v>0</v>
      </c>
      <c r="AP32" s="93"/>
      <c r="AQ32" s="94"/>
      <c r="AR32" s="94">
        <f t="shared" si="8"/>
        <v>0</v>
      </c>
      <c r="AS32" s="95"/>
      <c r="AT32" s="96"/>
      <c r="AU32" s="96">
        <f t="shared" si="9"/>
        <v>0</v>
      </c>
      <c r="AV32" s="82"/>
      <c r="AW32" s="83"/>
      <c r="AX32" s="83">
        <f t="shared" si="10"/>
        <v>0</v>
      </c>
      <c r="AY32" s="97"/>
      <c r="AZ32" s="98"/>
      <c r="BA32" s="98">
        <f t="shared" si="11"/>
        <v>0</v>
      </c>
      <c r="BB32" s="99"/>
      <c r="BC32" s="99"/>
      <c r="BD32" s="99"/>
      <c r="BE32" s="307">
        <f t="shared" si="19"/>
        <v>0</v>
      </c>
      <c r="BF32" s="308">
        <f t="shared" si="19"/>
        <v>0</v>
      </c>
      <c r="BG32" s="309">
        <f t="shared" si="13"/>
        <v>20</v>
      </c>
      <c r="BH32" s="310">
        <f t="shared" si="14"/>
        <v>1400</v>
      </c>
      <c r="BI32" s="47"/>
    </row>
    <row r="33" spans="1:61" s="100" customFormat="1" ht="42" x14ac:dyDescent="0.35">
      <c r="A33" s="68">
        <v>16</v>
      </c>
      <c r="B33" s="69" t="s">
        <v>85</v>
      </c>
      <c r="C33" s="70" t="s">
        <v>53</v>
      </c>
      <c r="D33" s="71">
        <f>'[1]งวด 30-10-67'!BC22</f>
        <v>34</v>
      </c>
      <c r="E33" s="72"/>
      <c r="F33" s="73"/>
      <c r="G33" s="74"/>
      <c r="H33" s="75"/>
      <c r="I33" s="76"/>
      <c r="J33" s="77">
        <v>24</v>
      </c>
      <c r="K33" s="71">
        <f t="shared" si="18"/>
        <v>34</v>
      </c>
      <c r="L33" s="78"/>
      <c r="M33" s="79"/>
      <c r="N33" s="79">
        <f t="shared" si="15"/>
        <v>0</v>
      </c>
      <c r="O33" s="80"/>
      <c r="P33" s="81"/>
      <c r="Q33" s="81">
        <f t="shared" si="16"/>
        <v>0</v>
      </c>
      <c r="R33" s="82"/>
      <c r="S33" s="83"/>
      <c r="T33" s="83">
        <f t="shared" si="17"/>
        <v>0</v>
      </c>
      <c r="U33" s="84"/>
      <c r="V33" s="85"/>
      <c r="W33" s="85">
        <f t="shared" si="1"/>
        <v>0</v>
      </c>
      <c r="X33" s="80" t="s">
        <v>38</v>
      </c>
      <c r="Y33" s="81">
        <v>2</v>
      </c>
      <c r="Z33" s="81">
        <f t="shared" si="2"/>
        <v>48</v>
      </c>
      <c r="AA33" s="86"/>
      <c r="AB33" s="87"/>
      <c r="AC33" s="87">
        <f t="shared" si="3"/>
        <v>0</v>
      </c>
      <c r="AD33" s="88"/>
      <c r="AE33" s="89"/>
      <c r="AF33" s="89">
        <f t="shared" si="4"/>
        <v>0</v>
      </c>
      <c r="AG33" s="82"/>
      <c r="AH33" s="83"/>
      <c r="AI33" s="35">
        <f t="shared" si="5"/>
        <v>0</v>
      </c>
      <c r="AJ33" s="36"/>
      <c r="AK33" s="90"/>
      <c r="AL33" s="90">
        <f t="shared" si="6"/>
        <v>0</v>
      </c>
      <c r="AM33" s="91"/>
      <c r="AN33" s="92"/>
      <c r="AO33" s="92">
        <f t="shared" si="7"/>
        <v>0</v>
      </c>
      <c r="AP33" s="93"/>
      <c r="AQ33" s="94"/>
      <c r="AR33" s="94">
        <f t="shared" si="8"/>
        <v>0</v>
      </c>
      <c r="AS33" s="95"/>
      <c r="AT33" s="96"/>
      <c r="AU33" s="96">
        <f t="shared" si="9"/>
        <v>0</v>
      </c>
      <c r="AV33" s="82"/>
      <c r="AW33" s="83"/>
      <c r="AX33" s="83">
        <f t="shared" si="10"/>
        <v>0</v>
      </c>
      <c r="AY33" s="97"/>
      <c r="AZ33" s="98"/>
      <c r="BA33" s="98">
        <f t="shared" si="11"/>
        <v>0</v>
      </c>
      <c r="BB33" s="99"/>
      <c r="BC33" s="99"/>
      <c r="BD33" s="99"/>
      <c r="BE33" s="307">
        <f t="shared" si="19"/>
        <v>2</v>
      </c>
      <c r="BF33" s="308">
        <f t="shared" si="19"/>
        <v>48</v>
      </c>
      <c r="BG33" s="309">
        <f t="shared" si="13"/>
        <v>32</v>
      </c>
      <c r="BH33" s="310">
        <f t="shared" si="14"/>
        <v>768</v>
      </c>
      <c r="BI33" s="47"/>
    </row>
    <row r="34" spans="1:61" s="100" customFormat="1" x14ac:dyDescent="0.35">
      <c r="A34" s="68"/>
      <c r="B34" s="69"/>
      <c r="C34" s="70"/>
      <c r="D34" s="71"/>
      <c r="E34" s="72" t="s">
        <v>41</v>
      </c>
      <c r="F34" s="73" t="s">
        <v>42</v>
      </c>
      <c r="G34" s="74">
        <v>11361</v>
      </c>
      <c r="H34" s="75">
        <v>243923</v>
      </c>
      <c r="I34" s="76">
        <v>20</v>
      </c>
      <c r="J34" s="77">
        <v>35</v>
      </c>
      <c r="K34" s="71">
        <f t="shared" si="18"/>
        <v>20</v>
      </c>
      <c r="L34" s="78"/>
      <c r="M34" s="79"/>
      <c r="N34" s="79">
        <f t="shared" si="15"/>
        <v>0</v>
      </c>
      <c r="O34" s="80"/>
      <c r="P34" s="81"/>
      <c r="Q34" s="81">
        <f t="shared" si="16"/>
        <v>0</v>
      </c>
      <c r="R34" s="82"/>
      <c r="S34" s="83"/>
      <c r="T34" s="83">
        <f t="shared" si="17"/>
        <v>0</v>
      </c>
      <c r="U34" s="84"/>
      <c r="V34" s="85"/>
      <c r="W34" s="85">
        <f t="shared" si="1"/>
        <v>0</v>
      </c>
      <c r="X34" s="80"/>
      <c r="Y34" s="81"/>
      <c r="Z34" s="81">
        <f t="shared" si="2"/>
        <v>0</v>
      </c>
      <c r="AA34" s="86"/>
      <c r="AB34" s="87"/>
      <c r="AC34" s="87">
        <f t="shared" si="3"/>
        <v>0</v>
      </c>
      <c r="AD34" s="88"/>
      <c r="AE34" s="89"/>
      <c r="AF34" s="89">
        <f t="shared" si="4"/>
        <v>0</v>
      </c>
      <c r="AG34" s="82"/>
      <c r="AH34" s="83"/>
      <c r="AI34" s="35">
        <f t="shared" si="5"/>
        <v>0</v>
      </c>
      <c r="AJ34" s="36"/>
      <c r="AK34" s="90"/>
      <c r="AL34" s="90">
        <f t="shared" si="6"/>
        <v>0</v>
      </c>
      <c r="AM34" s="91"/>
      <c r="AN34" s="92"/>
      <c r="AO34" s="92">
        <f t="shared" si="7"/>
        <v>0</v>
      </c>
      <c r="AP34" s="93"/>
      <c r="AQ34" s="94"/>
      <c r="AR34" s="94">
        <f t="shared" si="8"/>
        <v>0</v>
      </c>
      <c r="AS34" s="95"/>
      <c r="AT34" s="96"/>
      <c r="AU34" s="96">
        <f t="shared" si="9"/>
        <v>0</v>
      </c>
      <c r="AV34" s="82"/>
      <c r="AW34" s="83"/>
      <c r="AX34" s="83">
        <f t="shared" si="10"/>
        <v>0</v>
      </c>
      <c r="AY34" s="97"/>
      <c r="AZ34" s="98"/>
      <c r="BA34" s="98">
        <f t="shared" si="11"/>
        <v>0</v>
      </c>
      <c r="BB34" s="99"/>
      <c r="BC34" s="99"/>
      <c r="BD34" s="99"/>
      <c r="BE34" s="307">
        <f t="shared" si="19"/>
        <v>0</v>
      </c>
      <c r="BF34" s="308">
        <f t="shared" si="19"/>
        <v>0</v>
      </c>
      <c r="BG34" s="309">
        <f t="shared" si="13"/>
        <v>20</v>
      </c>
      <c r="BH34" s="310">
        <f t="shared" si="14"/>
        <v>700</v>
      </c>
      <c r="BI34" s="47"/>
    </row>
    <row r="35" spans="1:61" s="100" customFormat="1" x14ac:dyDescent="0.35">
      <c r="A35" s="68"/>
      <c r="B35" s="69"/>
      <c r="C35" s="70"/>
      <c r="D35" s="71"/>
      <c r="E35" s="72" t="s">
        <v>79</v>
      </c>
      <c r="F35" s="73" t="s">
        <v>42</v>
      </c>
      <c r="G35" s="74">
        <v>12419</v>
      </c>
      <c r="H35" s="75">
        <v>243954</v>
      </c>
      <c r="I35" s="76">
        <v>36</v>
      </c>
      <c r="J35" s="77">
        <v>35</v>
      </c>
      <c r="K35" s="71">
        <f t="shared" si="18"/>
        <v>36</v>
      </c>
      <c r="L35" s="78"/>
      <c r="M35" s="79"/>
      <c r="N35" s="79">
        <f t="shared" si="15"/>
        <v>0</v>
      </c>
      <c r="O35" s="80"/>
      <c r="P35" s="81"/>
      <c r="Q35" s="81">
        <f t="shared" si="16"/>
        <v>0</v>
      </c>
      <c r="R35" s="82"/>
      <c r="S35" s="83"/>
      <c r="T35" s="83">
        <f t="shared" si="17"/>
        <v>0</v>
      </c>
      <c r="U35" s="84"/>
      <c r="V35" s="85"/>
      <c r="W35" s="85">
        <f t="shared" si="1"/>
        <v>0</v>
      </c>
      <c r="X35" s="80"/>
      <c r="Y35" s="81"/>
      <c r="Z35" s="81">
        <f t="shared" si="2"/>
        <v>0</v>
      </c>
      <c r="AA35" s="86"/>
      <c r="AB35" s="87"/>
      <c r="AC35" s="87">
        <f t="shared" si="3"/>
        <v>0</v>
      </c>
      <c r="AD35" s="88"/>
      <c r="AE35" s="89"/>
      <c r="AF35" s="89">
        <f t="shared" si="4"/>
        <v>0</v>
      </c>
      <c r="AG35" s="82"/>
      <c r="AH35" s="83"/>
      <c r="AI35" s="35">
        <f t="shared" si="5"/>
        <v>0</v>
      </c>
      <c r="AJ35" s="36"/>
      <c r="AK35" s="90"/>
      <c r="AL35" s="90">
        <f t="shared" si="6"/>
        <v>0</v>
      </c>
      <c r="AM35" s="91"/>
      <c r="AN35" s="92"/>
      <c r="AO35" s="92">
        <f t="shared" si="7"/>
        <v>0</v>
      </c>
      <c r="AP35" s="93"/>
      <c r="AQ35" s="94"/>
      <c r="AR35" s="94">
        <f t="shared" si="8"/>
        <v>0</v>
      </c>
      <c r="AS35" s="95"/>
      <c r="AT35" s="96"/>
      <c r="AU35" s="96">
        <f t="shared" si="9"/>
        <v>0</v>
      </c>
      <c r="AV35" s="82"/>
      <c r="AW35" s="83"/>
      <c r="AX35" s="83">
        <f t="shared" si="10"/>
        <v>0</v>
      </c>
      <c r="AY35" s="97"/>
      <c r="AZ35" s="98"/>
      <c r="BA35" s="98">
        <f t="shared" si="11"/>
        <v>0</v>
      </c>
      <c r="BB35" s="99"/>
      <c r="BC35" s="99"/>
      <c r="BD35" s="99"/>
      <c r="BE35" s="307">
        <f t="shared" si="19"/>
        <v>0</v>
      </c>
      <c r="BF35" s="308">
        <f t="shared" si="19"/>
        <v>0</v>
      </c>
      <c r="BG35" s="309">
        <f t="shared" si="13"/>
        <v>36</v>
      </c>
      <c r="BH35" s="310">
        <f t="shared" si="14"/>
        <v>1260</v>
      </c>
      <c r="BI35" s="47"/>
    </row>
    <row r="36" spans="1:61" s="100" customFormat="1" ht="42" x14ac:dyDescent="0.35">
      <c r="A36" s="68">
        <v>17</v>
      </c>
      <c r="B36" s="69" t="s">
        <v>86</v>
      </c>
      <c r="C36" s="70" t="s">
        <v>53</v>
      </c>
      <c r="D36" s="71">
        <f>'[1]งวด 30-10-67'!BC23</f>
        <v>12</v>
      </c>
      <c r="E36" s="72"/>
      <c r="F36" s="101"/>
      <c r="G36" s="74"/>
      <c r="H36" s="75"/>
      <c r="I36" s="76"/>
      <c r="J36" s="77">
        <v>40</v>
      </c>
      <c r="K36" s="71">
        <f t="shared" si="18"/>
        <v>12</v>
      </c>
      <c r="L36" s="78"/>
      <c r="M36" s="79"/>
      <c r="N36" s="79">
        <f t="shared" si="15"/>
        <v>0</v>
      </c>
      <c r="O36" s="80" t="s">
        <v>87</v>
      </c>
      <c r="P36" s="81">
        <v>2</v>
      </c>
      <c r="Q36" s="81">
        <f t="shared" si="16"/>
        <v>80</v>
      </c>
      <c r="R36" s="82"/>
      <c r="S36" s="83"/>
      <c r="T36" s="83">
        <f t="shared" si="17"/>
        <v>0</v>
      </c>
      <c r="U36" s="84"/>
      <c r="V36" s="85"/>
      <c r="W36" s="85">
        <f t="shared" si="1"/>
        <v>0</v>
      </c>
      <c r="X36" s="80" t="s">
        <v>38</v>
      </c>
      <c r="Y36" s="81">
        <v>2</v>
      </c>
      <c r="Z36" s="81">
        <f t="shared" si="2"/>
        <v>80</v>
      </c>
      <c r="AA36" s="86"/>
      <c r="AB36" s="87"/>
      <c r="AC36" s="87">
        <f t="shared" si="3"/>
        <v>0</v>
      </c>
      <c r="AD36" s="88"/>
      <c r="AE36" s="89"/>
      <c r="AF36" s="89">
        <f t="shared" si="4"/>
        <v>0</v>
      </c>
      <c r="AG36" s="82"/>
      <c r="AH36" s="83"/>
      <c r="AI36" s="35">
        <f t="shared" si="5"/>
        <v>0</v>
      </c>
      <c r="AJ36" s="36"/>
      <c r="AK36" s="90"/>
      <c r="AL36" s="90">
        <f t="shared" si="6"/>
        <v>0</v>
      </c>
      <c r="AM36" s="91"/>
      <c r="AN36" s="92"/>
      <c r="AO36" s="92">
        <f t="shared" si="7"/>
        <v>0</v>
      </c>
      <c r="AP36" s="93"/>
      <c r="AQ36" s="94"/>
      <c r="AR36" s="94">
        <f t="shared" si="8"/>
        <v>0</v>
      </c>
      <c r="AS36" s="95"/>
      <c r="AT36" s="96"/>
      <c r="AU36" s="96">
        <f t="shared" si="9"/>
        <v>0</v>
      </c>
      <c r="AV36" s="82"/>
      <c r="AW36" s="83"/>
      <c r="AX36" s="83">
        <f t="shared" si="10"/>
        <v>0</v>
      </c>
      <c r="AY36" s="97"/>
      <c r="AZ36" s="98"/>
      <c r="BA36" s="98">
        <f t="shared" si="11"/>
        <v>0</v>
      </c>
      <c r="BB36" s="99"/>
      <c r="BC36" s="99"/>
      <c r="BD36" s="99"/>
      <c r="BE36" s="307">
        <f t="shared" si="19"/>
        <v>4</v>
      </c>
      <c r="BF36" s="308">
        <f t="shared" si="19"/>
        <v>160</v>
      </c>
      <c r="BG36" s="309">
        <f t="shared" si="13"/>
        <v>8</v>
      </c>
      <c r="BH36" s="310">
        <f t="shared" si="14"/>
        <v>320</v>
      </c>
      <c r="BI36" s="47"/>
    </row>
    <row r="37" spans="1:61" s="100" customFormat="1" x14ac:dyDescent="0.35">
      <c r="A37" s="68"/>
      <c r="B37" s="69"/>
      <c r="C37" s="70" t="s">
        <v>53</v>
      </c>
      <c r="D37" s="71">
        <f>'[1]งวด 30-10-67'!BC24</f>
        <v>30</v>
      </c>
      <c r="E37" s="72"/>
      <c r="F37" s="73"/>
      <c r="G37" s="74"/>
      <c r="H37" s="75"/>
      <c r="I37" s="76"/>
      <c r="J37" s="77">
        <v>52</v>
      </c>
      <c r="K37" s="71">
        <f t="shared" si="18"/>
        <v>30</v>
      </c>
      <c r="L37" s="78"/>
      <c r="M37" s="79"/>
      <c r="N37" s="79">
        <f t="shared" si="15"/>
        <v>0</v>
      </c>
      <c r="O37" s="80"/>
      <c r="P37" s="81"/>
      <c r="Q37" s="81">
        <f t="shared" si="16"/>
        <v>0</v>
      </c>
      <c r="R37" s="82"/>
      <c r="S37" s="83"/>
      <c r="T37" s="83">
        <f t="shared" si="17"/>
        <v>0</v>
      </c>
      <c r="U37" s="84"/>
      <c r="V37" s="85"/>
      <c r="W37" s="85">
        <f t="shared" si="1"/>
        <v>0</v>
      </c>
      <c r="X37" s="80"/>
      <c r="Y37" s="81"/>
      <c r="Z37" s="81">
        <f t="shared" si="2"/>
        <v>0</v>
      </c>
      <c r="AA37" s="86"/>
      <c r="AB37" s="87"/>
      <c r="AC37" s="87">
        <f t="shared" si="3"/>
        <v>0</v>
      </c>
      <c r="AD37" s="88"/>
      <c r="AE37" s="89"/>
      <c r="AF37" s="89">
        <f t="shared" si="4"/>
        <v>0</v>
      </c>
      <c r="AG37" s="82"/>
      <c r="AH37" s="83"/>
      <c r="AI37" s="35">
        <f t="shared" si="5"/>
        <v>0</v>
      </c>
      <c r="AJ37" s="36"/>
      <c r="AK37" s="90"/>
      <c r="AL37" s="90">
        <f t="shared" si="6"/>
        <v>0</v>
      </c>
      <c r="AM37" s="91"/>
      <c r="AN37" s="92"/>
      <c r="AO37" s="92">
        <f t="shared" si="7"/>
        <v>0</v>
      </c>
      <c r="AP37" s="93"/>
      <c r="AQ37" s="94"/>
      <c r="AR37" s="94">
        <f t="shared" si="8"/>
        <v>0</v>
      </c>
      <c r="AS37" s="95"/>
      <c r="AT37" s="96"/>
      <c r="AU37" s="96">
        <f t="shared" si="9"/>
        <v>0</v>
      </c>
      <c r="AV37" s="82"/>
      <c r="AW37" s="83"/>
      <c r="AX37" s="83">
        <f t="shared" si="10"/>
        <v>0</v>
      </c>
      <c r="AY37" s="97"/>
      <c r="AZ37" s="98"/>
      <c r="BA37" s="98">
        <f t="shared" si="11"/>
        <v>0</v>
      </c>
      <c r="BB37" s="99"/>
      <c r="BC37" s="99"/>
      <c r="BD37" s="99"/>
      <c r="BE37" s="307">
        <f t="shared" si="19"/>
        <v>0</v>
      </c>
      <c r="BF37" s="308">
        <f t="shared" si="19"/>
        <v>0</v>
      </c>
      <c r="BG37" s="309">
        <f t="shared" si="13"/>
        <v>30</v>
      </c>
      <c r="BH37" s="310">
        <f t="shared" si="14"/>
        <v>1560</v>
      </c>
      <c r="BI37" s="47"/>
    </row>
    <row r="38" spans="1:61" s="100" customFormat="1" x14ac:dyDescent="0.35">
      <c r="A38" s="68"/>
      <c r="B38" s="69"/>
      <c r="C38" s="70"/>
      <c r="D38" s="71"/>
      <c r="E38" s="72" t="s">
        <v>41</v>
      </c>
      <c r="F38" s="73" t="s">
        <v>42</v>
      </c>
      <c r="G38" s="74">
        <v>11361</v>
      </c>
      <c r="H38" s="75">
        <v>243923</v>
      </c>
      <c r="I38" s="76">
        <v>20</v>
      </c>
      <c r="J38" s="77">
        <v>52</v>
      </c>
      <c r="K38" s="71">
        <f t="shared" si="18"/>
        <v>20</v>
      </c>
      <c r="L38" s="78"/>
      <c r="M38" s="79"/>
      <c r="N38" s="79">
        <f t="shared" si="15"/>
        <v>0</v>
      </c>
      <c r="O38" s="80"/>
      <c r="P38" s="81"/>
      <c r="Q38" s="81">
        <f t="shared" si="16"/>
        <v>0</v>
      </c>
      <c r="R38" s="82"/>
      <c r="S38" s="83"/>
      <c r="T38" s="83">
        <f t="shared" si="17"/>
        <v>0</v>
      </c>
      <c r="U38" s="84"/>
      <c r="V38" s="85"/>
      <c r="W38" s="85">
        <f t="shared" si="1"/>
        <v>0</v>
      </c>
      <c r="X38" s="80"/>
      <c r="Y38" s="81"/>
      <c r="Z38" s="81">
        <f t="shared" si="2"/>
        <v>0</v>
      </c>
      <c r="AA38" s="86"/>
      <c r="AB38" s="87"/>
      <c r="AC38" s="87">
        <f t="shared" si="3"/>
        <v>0</v>
      </c>
      <c r="AD38" s="88"/>
      <c r="AE38" s="89"/>
      <c r="AF38" s="89">
        <f t="shared" si="4"/>
        <v>0</v>
      </c>
      <c r="AG38" s="82"/>
      <c r="AH38" s="83"/>
      <c r="AI38" s="35">
        <f t="shared" si="5"/>
        <v>0</v>
      </c>
      <c r="AJ38" s="36"/>
      <c r="AK38" s="90"/>
      <c r="AL38" s="90">
        <f t="shared" si="6"/>
        <v>0</v>
      </c>
      <c r="AM38" s="91"/>
      <c r="AN38" s="92"/>
      <c r="AO38" s="92">
        <f t="shared" si="7"/>
        <v>0</v>
      </c>
      <c r="AP38" s="93"/>
      <c r="AQ38" s="94"/>
      <c r="AR38" s="94">
        <f t="shared" si="8"/>
        <v>0</v>
      </c>
      <c r="AS38" s="95"/>
      <c r="AT38" s="96"/>
      <c r="AU38" s="96">
        <f t="shared" si="9"/>
        <v>0</v>
      </c>
      <c r="AV38" s="82"/>
      <c r="AW38" s="83"/>
      <c r="AX38" s="83">
        <f t="shared" si="10"/>
        <v>0</v>
      </c>
      <c r="AY38" s="97"/>
      <c r="AZ38" s="98"/>
      <c r="BA38" s="98">
        <f t="shared" si="11"/>
        <v>0</v>
      </c>
      <c r="BB38" s="99"/>
      <c r="BC38" s="99"/>
      <c r="BD38" s="99"/>
      <c r="BE38" s="307">
        <f t="shared" si="19"/>
        <v>0</v>
      </c>
      <c r="BF38" s="308">
        <f t="shared" si="19"/>
        <v>0</v>
      </c>
      <c r="BG38" s="309">
        <f t="shared" si="13"/>
        <v>20</v>
      </c>
      <c r="BH38" s="310">
        <f t="shared" si="14"/>
        <v>1040</v>
      </c>
      <c r="BI38" s="47"/>
    </row>
    <row r="39" spans="1:61" s="100" customFormat="1" ht="42" x14ac:dyDescent="0.35">
      <c r="A39" s="68">
        <v>18</v>
      </c>
      <c r="B39" s="69" t="s">
        <v>88</v>
      </c>
      <c r="C39" s="70" t="s">
        <v>53</v>
      </c>
      <c r="D39" s="71">
        <f>'[1]งวด 30-10-67'!BC25</f>
        <v>21</v>
      </c>
      <c r="E39" s="72"/>
      <c r="F39" s="101"/>
      <c r="G39" s="74"/>
      <c r="H39" s="75"/>
      <c r="I39" s="76"/>
      <c r="J39" s="77">
        <v>15</v>
      </c>
      <c r="K39" s="71">
        <f t="shared" si="18"/>
        <v>21</v>
      </c>
      <c r="L39" s="78"/>
      <c r="M39" s="79"/>
      <c r="N39" s="79">
        <f t="shared" si="15"/>
        <v>0</v>
      </c>
      <c r="O39" s="80" t="s">
        <v>87</v>
      </c>
      <c r="P39" s="81">
        <v>4</v>
      </c>
      <c r="Q39" s="81">
        <f t="shared" si="16"/>
        <v>60</v>
      </c>
      <c r="R39" s="82"/>
      <c r="S39" s="83"/>
      <c r="T39" s="83">
        <f t="shared" si="17"/>
        <v>0</v>
      </c>
      <c r="U39" s="84"/>
      <c r="V39" s="85"/>
      <c r="W39" s="85">
        <f t="shared" si="1"/>
        <v>0</v>
      </c>
      <c r="X39" s="80" t="s">
        <v>38</v>
      </c>
      <c r="Y39" s="81">
        <v>2</v>
      </c>
      <c r="Z39" s="81">
        <f t="shared" si="2"/>
        <v>30</v>
      </c>
      <c r="AA39" s="86"/>
      <c r="AB39" s="87"/>
      <c r="AC39" s="87">
        <f t="shared" si="3"/>
        <v>0</v>
      </c>
      <c r="AD39" s="88"/>
      <c r="AE39" s="89"/>
      <c r="AF39" s="89">
        <f t="shared" si="4"/>
        <v>0</v>
      </c>
      <c r="AG39" s="82"/>
      <c r="AH39" s="83"/>
      <c r="AI39" s="35">
        <f t="shared" si="5"/>
        <v>0</v>
      </c>
      <c r="AJ39" s="36"/>
      <c r="AK39" s="90"/>
      <c r="AL39" s="90">
        <f t="shared" si="6"/>
        <v>0</v>
      </c>
      <c r="AM39" s="91"/>
      <c r="AN39" s="92"/>
      <c r="AO39" s="92">
        <f t="shared" si="7"/>
        <v>0</v>
      </c>
      <c r="AP39" s="93"/>
      <c r="AQ39" s="94"/>
      <c r="AR39" s="94">
        <f t="shared" si="8"/>
        <v>0</v>
      </c>
      <c r="AS39" s="95"/>
      <c r="AT39" s="96"/>
      <c r="AU39" s="96">
        <f t="shared" si="9"/>
        <v>0</v>
      </c>
      <c r="AV39" s="82"/>
      <c r="AW39" s="83"/>
      <c r="AX39" s="83">
        <f t="shared" si="10"/>
        <v>0</v>
      </c>
      <c r="AY39" s="97"/>
      <c r="AZ39" s="98"/>
      <c r="BA39" s="98">
        <f t="shared" si="11"/>
        <v>0</v>
      </c>
      <c r="BB39" s="99"/>
      <c r="BC39" s="99"/>
      <c r="BD39" s="99"/>
      <c r="BE39" s="307">
        <f t="shared" si="19"/>
        <v>6</v>
      </c>
      <c r="BF39" s="308">
        <f t="shared" si="19"/>
        <v>90</v>
      </c>
      <c r="BG39" s="309">
        <f t="shared" si="13"/>
        <v>15</v>
      </c>
      <c r="BH39" s="310">
        <f t="shared" si="14"/>
        <v>225</v>
      </c>
      <c r="BI39" s="47"/>
    </row>
    <row r="40" spans="1:61" s="100" customFormat="1" x14ac:dyDescent="0.35">
      <c r="A40" s="68"/>
      <c r="B40" s="69"/>
      <c r="C40" s="70"/>
      <c r="D40" s="71"/>
      <c r="E40" s="72" t="s">
        <v>41</v>
      </c>
      <c r="F40" s="73" t="s">
        <v>42</v>
      </c>
      <c r="G40" s="74">
        <v>11361</v>
      </c>
      <c r="H40" s="75">
        <v>243923</v>
      </c>
      <c r="I40" s="76">
        <v>20</v>
      </c>
      <c r="J40" s="77">
        <v>22</v>
      </c>
      <c r="K40" s="71">
        <f t="shared" si="18"/>
        <v>20</v>
      </c>
      <c r="L40" s="78"/>
      <c r="M40" s="79"/>
      <c r="N40" s="79">
        <f t="shared" si="15"/>
        <v>0</v>
      </c>
      <c r="O40" s="80"/>
      <c r="P40" s="81"/>
      <c r="Q40" s="81">
        <f t="shared" si="16"/>
        <v>0</v>
      </c>
      <c r="R40" s="82"/>
      <c r="S40" s="83"/>
      <c r="T40" s="83">
        <f t="shared" si="17"/>
        <v>0</v>
      </c>
      <c r="U40" s="84"/>
      <c r="V40" s="85"/>
      <c r="W40" s="85">
        <f t="shared" si="1"/>
        <v>0</v>
      </c>
      <c r="X40" s="80"/>
      <c r="Y40" s="81"/>
      <c r="Z40" s="81">
        <f t="shared" si="2"/>
        <v>0</v>
      </c>
      <c r="AA40" s="86"/>
      <c r="AB40" s="87"/>
      <c r="AC40" s="87">
        <f t="shared" si="3"/>
        <v>0</v>
      </c>
      <c r="AD40" s="88"/>
      <c r="AE40" s="89"/>
      <c r="AF40" s="89">
        <f t="shared" si="4"/>
        <v>0</v>
      </c>
      <c r="AG40" s="82"/>
      <c r="AH40" s="83"/>
      <c r="AI40" s="35">
        <f t="shared" si="5"/>
        <v>0</v>
      </c>
      <c r="AJ40" s="36"/>
      <c r="AK40" s="90"/>
      <c r="AL40" s="90">
        <f t="shared" si="6"/>
        <v>0</v>
      </c>
      <c r="AM40" s="91"/>
      <c r="AN40" s="92"/>
      <c r="AO40" s="92">
        <f t="shared" si="7"/>
        <v>0</v>
      </c>
      <c r="AP40" s="93"/>
      <c r="AQ40" s="94"/>
      <c r="AR40" s="94">
        <f t="shared" si="8"/>
        <v>0</v>
      </c>
      <c r="AS40" s="95"/>
      <c r="AT40" s="96"/>
      <c r="AU40" s="96">
        <f t="shared" si="9"/>
        <v>0</v>
      </c>
      <c r="AV40" s="82"/>
      <c r="AW40" s="83"/>
      <c r="AX40" s="83">
        <f t="shared" si="10"/>
        <v>0</v>
      </c>
      <c r="AY40" s="97"/>
      <c r="AZ40" s="98"/>
      <c r="BA40" s="98">
        <f t="shared" si="11"/>
        <v>0</v>
      </c>
      <c r="BB40" s="99"/>
      <c r="BC40" s="99"/>
      <c r="BD40" s="99"/>
      <c r="BE40" s="307">
        <f t="shared" si="19"/>
        <v>0</v>
      </c>
      <c r="BF40" s="308">
        <f t="shared" si="19"/>
        <v>0</v>
      </c>
      <c r="BG40" s="309">
        <f t="shared" si="13"/>
        <v>20</v>
      </c>
      <c r="BH40" s="310">
        <f t="shared" si="14"/>
        <v>440</v>
      </c>
      <c r="BI40" s="47"/>
    </row>
    <row r="41" spans="1:61" s="100" customFormat="1" x14ac:dyDescent="0.35">
      <c r="A41" s="68"/>
      <c r="B41" s="69"/>
      <c r="C41" s="70"/>
      <c r="D41" s="71"/>
      <c r="E41" s="72" t="s">
        <v>79</v>
      </c>
      <c r="F41" s="73" t="s">
        <v>42</v>
      </c>
      <c r="G41" s="74">
        <v>12419</v>
      </c>
      <c r="H41" s="75">
        <v>243954</v>
      </c>
      <c r="I41" s="76">
        <v>36</v>
      </c>
      <c r="J41" s="77">
        <v>22</v>
      </c>
      <c r="K41" s="71">
        <f t="shared" si="18"/>
        <v>36</v>
      </c>
      <c r="L41" s="78"/>
      <c r="M41" s="79"/>
      <c r="N41" s="79">
        <f t="shared" si="15"/>
        <v>0</v>
      </c>
      <c r="O41" s="80"/>
      <c r="P41" s="81"/>
      <c r="Q41" s="81">
        <f t="shared" si="16"/>
        <v>0</v>
      </c>
      <c r="R41" s="82"/>
      <c r="S41" s="83"/>
      <c r="T41" s="83">
        <f t="shared" si="17"/>
        <v>0</v>
      </c>
      <c r="U41" s="84"/>
      <c r="V41" s="85"/>
      <c r="W41" s="85">
        <f t="shared" si="1"/>
        <v>0</v>
      </c>
      <c r="X41" s="80"/>
      <c r="Y41" s="81"/>
      <c r="Z41" s="81">
        <f t="shared" si="2"/>
        <v>0</v>
      </c>
      <c r="AA41" s="86"/>
      <c r="AB41" s="87"/>
      <c r="AC41" s="87">
        <f t="shared" si="3"/>
        <v>0</v>
      </c>
      <c r="AD41" s="88"/>
      <c r="AE41" s="89"/>
      <c r="AF41" s="89">
        <f t="shared" si="4"/>
        <v>0</v>
      </c>
      <c r="AG41" s="82"/>
      <c r="AH41" s="83"/>
      <c r="AI41" s="35">
        <f t="shared" si="5"/>
        <v>0</v>
      </c>
      <c r="AJ41" s="36"/>
      <c r="AK41" s="90"/>
      <c r="AL41" s="90">
        <f t="shared" si="6"/>
        <v>0</v>
      </c>
      <c r="AM41" s="91"/>
      <c r="AN41" s="92"/>
      <c r="AO41" s="92">
        <f t="shared" si="7"/>
        <v>0</v>
      </c>
      <c r="AP41" s="93"/>
      <c r="AQ41" s="94"/>
      <c r="AR41" s="94">
        <f t="shared" si="8"/>
        <v>0</v>
      </c>
      <c r="AS41" s="95"/>
      <c r="AT41" s="96"/>
      <c r="AU41" s="96">
        <f t="shared" si="9"/>
        <v>0</v>
      </c>
      <c r="AV41" s="82"/>
      <c r="AW41" s="83"/>
      <c r="AX41" s="83">
        <f t="shared" si="10"/>
        <v>0</v>
      </c>
      <c r="AY41" s="97"/>
      <c r="AZ41" s="98"/>
      <c r="BA41" s="98">
        <f t="shared" si="11"/>
        <v>0</v>
      </c>
      <c r="BB41" s="99"/>
      <c r="BC41" s="99"/>
      <c r="BD41" s="99"/>
      <c r="BE41" s="307">
        <f t="shared" si="19"/>
        <v>0</v>
      </c>
      <c r="BF41" s="308">
        <f t="shared" si="19"/>
        <v>0</v>
      </c>
      <c r="BG41" s="309">
        <f t="shared" si="13"/>
        <v>36</v>
      </c>
      <c r="BH41" s="310">
        <f t="shared" si="14"/>
        <v>792</v>
      </c>
      <c r="BI41" s="47"/>
    </row>
    <row r="42" spans="1:61" s="100" customFormat="1" ht="42" x14ac:dyDescent="0.35">
      <c r="A42" s="68">
        <v>19</v>
      </c>
      <c r="B42" s="69" t="s">
        <v>89</v>
      </c>
      <c r="C42" s="70" t="s">
        <v>53</v>
      </c>
      <c r="D42" s="71">
        <v>11</v>
      </c>
      <c r="E42" s="72"/>
      <c r="F42" s="73"/>
      <c r="G42" s="74"/>
      <c r="H42" s="75"/>
      <c r="I42" s="76"/>
      <c r="J42" s="77">
        <v>13</v>
      </c>
      <c r="K42" s="71">
        <f t="shared" si="18"/>
        <v>11</v>
      </c>
      <c r="L42" s="78"/>
      <c r="M42" s="79"/>
      <c r="N42" s="79">
        <f t="shared" si="15"/>
        <v>0</v>
      </c>
      <c r="O42" s="80"/>
      <c r="P42" s="81"/>
      <c r="Q42" s="81">
        <f t="shared" si="16"/>
        <v>0</v>
      </c>
      <c r="R42" s="82"/>
      <c r="S42" s="83"/>
      <c r="T42" s="83">
        <f t="shared" si="17"/>
        <v>0</v>
      </c>
      <c r="U42" s="84"/>
      <c r="V42" s="85"/>
      <c r="W42" s="85">
        <f t="shared" si="1"/>
        <v>0</v>
      </c>
      <c r="X42" s="80" t="s">
        <v>38</v>
      </c>
      <c r="Y42" s="81">
        <v>2</v>
      </c>
      <c r="Z42" s="81">
        <f t="shared" si="2"/>
        <v>26</v>
      </c>
      <c r="AA42" s="86"/>
      <c r="AB42" s="87"/>
      <c r="AC42" s="87">
        <f t="shared" si="3"/>
        <v>0</v>
      </c>
      <c r="AD42" s="88"/>
      <c r="AE42" s="89"/>
      <c r="AF42" s="89">
        <f t="shared" si="4"/>
        <v>0</v>
      </c>
      <c r="AG42" s="82"/>
      <c r="AH42" s="83"/>
      <c r="AI42" s="35">
        <f t="shared" si="5"/>
        <v>0</v>
      </c>
      <c r="AJ42" s="36" t="s">
        <v>47</v>
      </c>
      <c r="AK42" s="90">
        <v>4</v>
      </c>
      <c r="AL42" s="90">
        <f t="shared" si="6"/>
        <v>52</v>
      </c>
      <c r="AM42" s="91"/>
      <c r="AN42" s="92"/>
      <c r="AO42" s="92">
        <f t="shared" si="7"/>
        <v>0</v>
      </c>
      <c r="AP42" s="93"/>
      <c r="AQ42" s="94"/>
      <c r="AR42" s="94">
        <f t="shared" si="8"/>
        <v>0</v>
      </c>
      <c r="AS42" s="95"/>
      <c r="AT42" s="96"/>
      <c r="AU42" s="96">
        <f t="shared" si="9"/>
        <v>0</v>
      </c>
      <c r="AV42" s="82"/>
      <c r="AW42" s="83"/>
      <c r="AX42" s="83">
        <f t="shared" si="10"/>
        <v>0</v>
      </c>
      <c r="AY42" s="97"/>
      <c r="AZ42" s="98"/>
      <c r="BA42" s="98">
        <f t="shared" si="11"/>
        <v>0</v>
      </c>
      <c r="BB42" s="99"/>
      <c r="BC42" s="99"/>
      <c r="BD42" s="99"/>
      <c r="BE42" s="307">
        <f t="shared" si="19"/>
        <v>6</v>
      </c>
      <c r="BF42" s="308">
        <f t="shared" si="19"/>
        <v>78</v>
      </c>
      <c r="BG42" s="309">
        <f t="shared" si="13"/>
        <v>5</v>
      </c>
      <c r="BH42" s="310">
        <f t="shared" si="14"/>
        <v>65</v>
      </c>
      <c r="BI42" s="47"/>
    </row>
    <row r="43" spans="1:61" s="100" customFormat="1" x14ac:dyDescent="0.35">
      <c r="A43" s="68"/>
      <c r="B43" s="69"/>
      <c r="C43" s="70"/>
      <c r="D43" s="71"/>
      <c r="E43" s="72" t="s">
        <v>41</v>
      </c>
      <c r="F43" s="73" t="s">
        <v>42</v>
      </c>
      <c r="G43" s="74">
        <v>11361</v>
      </c>
      <c r="H43" s="75">
        <v>243923</v>
      </c>
      <c r="I43" s="76">
        <v>20</v>
      </c>
      <c r="J43" s="77">
        <v>14</v>
      </c>
      <c r="K43" s="71">
        <f t="shared" si="18"/>
        <v>20</v>
      </c>
      <c r="L43" s="78"/>
      <c r="M43" s="79"/>
      <c r="N43" s="79">
        <f t="shared" si="15"/>
        <v>0</v>
      </c>
      <c r="O43" s="80"/>
      <c r="P43" s="81"/>
      <c r="Q43" s="81">
        <f t="shared" si="16"/>
        <v>0</v>
      </c>
      <c r="R43" s="82"/>
      <c r="S43" s="83"/>
      <c r="T43" s="83">
        <f t="shared" si="17"/>
        <v>0</v>
      </c>
      <c r="U43" s="84"/>
      <c r="V43" s="85"/>
      <c r="W43" s="85">
        <f t="shared" si="1"/>
        <v>0</v>
      </c>
      <c r="X43" s="80"/>
      <c r="Y43" s="81"/>
      <c r="Z43" s="81">
        <f t="shared" si="2"/>
        <v>0</v>
      </c>
      <c r="AA43" s="86"/>
      <c r="AB43" s="87"/>
      <c r="AC43" s="87">
        <f t="shared" si="3"/>
        <v>0</v>
      </c>
      <c r="AD43" s="88"/>
      <c r="AE43" s="89"/>
      <c r="AF43" s="89">
        <f t="shared" si="4"/>
        <v>0</v>
      </c>
      <c r="AG43" s="82"/>
      <c r="AH43" s="83"/>
      <c r="AI43" s="35">
        <f t="shared" si="5"/>
        <v>0</v>
      </c>
      <c r="AJ43" s="36"/>
      <c r="AK43" s="90"/>
      <c r="AL43" s="90">
        <f t="shared" si="6"/>
        <v>0</v>
      </c>
      <c r="AM43" s="91"/>
      <c r="AN43" s="92"/>
      <c r="AO43" s="92">
        <f t="shared" si="7"/>
        <v>0</v>
      </c>
      <c r="AP43" s="93"/>
      <c r="AQ43" s="94"/>
      <c r="AR43" s="94">
        <f t="shared" si="8"/>
        <v>0</v>
      </c>
      <c r="AS43" s="95"/>
      <c r="AT43" s="96"/>
      <c r="AU43" s="96">
        <f t="shared" si="9"/>
        <v>0</v>
      </c>
      <c r="AV43" s="82"/>
      <c r="AW43" s="83"/>
      <c r="AX43" s="83">
        <f t="shared" si="10"/>
        <v>0</v>
      </c>
      <c r="AY43" s="97"/>
      <c r="AZ43" s="98"/>
      <c r="BA43" s="98">
        <f t="shared" si="11"/>
        <v>0</v>
      </c>
      <c r="BB43" s="99"/>
      <c r="BC43" s="99"/>
      <c r="BD43" s="99"/>
      <c r="BE43" s="307">
        <f t="shared" si="19"/>
        <v>0</v>
      </c>
      <c r="BF43" s="308">
        <f t="shared" si="19"/>
        <v>0</v>
      </c>
      <c r="BG43" s="309">
        <f t="shared" si="13"/>
        <v>20</v>
      </c>
      <c r="BH43" s="310">
        <f t="shared" si="14"/>
        <v>280</v>
      </c>
      <c r="BI43" s="47"/>
    </row>
    <row r="44" spans="1:61" s="100" customFormat="1" x14ac:dyDescent="0.35">
      <c r="A44" s="68"/>
      <c r="B44" s="69"/>
      <c r="C44" s="70"/>
      <c r="D44" s="71"/>
      <c r="E44" s="72" t="s">
        <v>79</v>
      </c>
      <c r="F44" s="73" t="s">
        <v>42</v>
      </c>
      <c r="G44" s="74">
        <v>12419</v>
      </c>
      <c r="H44" s="75">
        <v>243954</v>
      </c>
      <c r="I44" s="76">
        <v>36</v>
      </c>
      <c r="J44" s="77">
        <v>14</v>
      </c>
      <c r="K44" s="71">
        <f t="shared" si="18"/>
        <v>36</v>
      </c>
      <c r="L44" s="78"/>
      <c r="M44" s="79"/>
      <c r="N44" s="79">
        <f t="shared" si="15"/>
        <v>0</v>
      </c>
      <c r="O44" s="80"/>
      <c r="P44" s="81"/>
      <c r="Q44" s="81">
        <f t="shared" si="16"/>
        <v>0</v>
      </c>
      <c r="R44" s="82"/>
      <c r="S44" s="83"/>
      <c r="T44" s="83">
        <f t="shared" si="17"/>
        <v>0</v>
      </c>
      <c r="U44" s="84"/>
      <c r="V44" s="85"/>
      <c r="W44" s="85">
        <f t="shared" si="1"/>
        <v>0</v>
      </c>
      <c r="X44" s="80"/>
      <c r="Y44" s="81"/>
      <c r="Z44" s="81">
        <f t="shared" si="2"/>
        <v>0</v>
      </c>
      <c r="AA44" s="86"/>
      <c r="AB44" s="87"/>
      <c r="AC44" s="87">
        <f t="shared" si="3"/>
        <v>0</v>
      </c>
      <c r="AD44" s="88"/>
      <c r="AE44" s="89"/>
      <c r="AF44" s="89">
        <f t="shared" si="4"/>
        <v>0</v>
      </c>
      <c r="AG44" s="82"/>
      <c r="AH44" s="83"/>
      <c r="AI44" s="35">
        <f t="shared" si="5"/>
        <v>0</v>
      </c>
      <c r="AJ44" s="36"/>
      <c r="AK44" s="90"/>
      <c r="AL44" s="90">
        <f t="shared" si="6"/>
        <v>0</v>
      </c>
      <c r="AM44" s="91"/>
      <c r="AN44" s="92"/>
      <c r="AO44" s="92">
        <f t="shared" si="7"/>
        <v>0</v>
      </c>
      <c r="AP44" s="93"/>
      <c r="AQ44" s="94"/>
      <c r="AR44" s="94">
        <f t="shared" si="8"/>
        <v>0</v>
      </c>
      <c r="AS44" s="95"/>
      <c r="AT44" s="96"/>
      <c r="AU44" s="96">
        <f t="shared" si="9"/>
        <v>0</v>
      </c>
      <c r="AV44" s="82"/>
      <c r="AW44" s="83"/>
      <c r="AX44" s="83">
        <f t="shared" si="10"/>
        <v>0</v>
      </c>
      <c r="AY44" s="97"/>
      <c r="AZ44" s="98"/>
      <c r="BA44" s="98">
        <f t="shared" si="11"/>
        <v>0</v>
      </c>
      <c r="BB44" s="99"/>
      <c r="BC44" s="99"/>
      <c r="BD44" s="99"/>
      <c r="BE44" s="307">
        <f t="shared" si="19"/>
        <v>0</v>
      </c>
      <c r="BF44" s="308">
        <f t="shared" si="19"/>
        <v>0</v>
      </c>
      <c r="BG44" s="309">
        <f t="shared" si="13"/>
        <v>36</v>
      </c>
      <c r="BH44" s="310">
        <f t="shared" si="14"/>
        <v>504</v>
      </c>
      <c r="BI44" s="47"/>
    </row>
    <row r="45" spans="1:61" s="100" customFormat="1" ht="42" x14ac:dyDescent="0.35">
      <c r="A45" s="68">
        <v>20</v>
      </c>
      <c r="B45" s="69" t="s">
        <v>90</v>
      </c>
      <c r="C45" s="70" t="s">
        <v>53</v>
      </c>
      <c r="D45" s="71">
        <v>23</v>
      </c>
      <c r="E45" s="72"/>
      <c r="F45" s="73"/>
      <c r="G45" s="74"/>
      <c r="H45" s="75"/>
      <c r="I45" s="76"/>
      <c r="J45" s="77">
        <v>10</v>
      </c>
      <c r="K45" s="71">
        <f t="shared" si="18"/>
        <v>23</v>
      </c>
      <c r="L45" s="78"/>
      <c r="M45" s="79"/>
      <c r="N45" s="79">
        <f t="shared" si="15"/>
        <v>0</v>
      </c>
      <c r="O45" s="80" t="s">
        <v>36</v>
      </c>
      <c r="P45" s="81">
        <v>5</v>
      </c>
      <c r="Q45" s="81">
        <f t="shared" si="16"/>
        <v>50</v>
      </c>
      <c r="R45" s="82"/>
      <c r="S45" s="83"/>
      <c r="T45" s="83">
        <f t="shared" si="17"/>
        <v>0</v>
      </c>
      <c r="U45" s="84"/>
      <c r="V45" s="85"/>
      <c r="W45" s="85">
        <f t="shared" si="1"/>
        <v>0</v>
      </c>
      <c r="X45" s="80" t="s">
        <v>38</v>
      </c>
      <c r="Y45" s="81">
        <v>2</v>
      </c>
      <c r="Z45" s="81">
        <f t="shared" si="2"/>
        <v>20</v>
      </c>
      <c r="AA45" s="86"/>
      <c r="AB45" s="87"/>
      <c r="AC45" s="87">
        <f t="shared" si="3"/>
        <v>0</v>
      </c>
      <c r="AD45" s="88"/>
      <c r="AE45" s="89"/>
      <c r="AF45" s="89">
        <f t="shared" si="4"/>
        <v>0</v>
      </c>
      <c r="AG45" s="82"/>
      <c r="AH45" s="83"/>
      <c r="AI45" s="35">
        <f t="shared" si="5"/>
        <v>0</v>
      </c>
      <c r="AJ45" s="36"/>
      <c r="AK45" s="90"/>
      <c r="AL45" s="90">
        <f t="shared" si="6"/>
        <v>0</v>
      </c>
      <c r="AM45" s="91"/>
      <c r="AN45" s="92"/>
      <c r="AO45" s="92">
        <f t="shared" si="7"/>
        <v>0</v>
      </c>
      <c r="AP45" s="93"/>
      <c r="AQ45" s="94"/>
      <c r="AR45" s="94">
        <f t="shared" si="8"/>
        <v>0</v>
      </c>
      <c r="AS45" s="95"/>
      <c r="AT45" s="96"/>
      <c r="AU45" s="96">
        <f t="shared" si="9"/>
        <v>0</v>
      </c>
      <c r="AV45" s="82"/>
      <c r="AW45" s="83"/>
      <c r="AX45" s="83">
        <f t="shared" si="10"/>
        <v>0</v>
      </c>
      <c r="AY45" s="97"/>
      <c r="AZ45" s="98"/>
      <c r="BA45" s="98">
        <f t="shared" si="11"/>
        <v>0</v>
      </c>
      <c r="BB45" s="99"/>
      <c r="BC45" s="99"/>
      <c r="BD45" s="99"/>
      <c r="BE45" s="307">
        <f t="shared" si="19"/>
        <v>7</v>
      </c>
      <c r="BF45" s="308">
        <f t="shared" si="19"/>
        <v>70</v>
      </c>
      <c r="BG45" s="309">
        <f t="shared" si="13"/>
        <v>16</v>
      </c>
      <c r="BH45" s="310">
        <f t="shared" si="14"/>
        <v>160</v>
      </c>
      <c r="BI45" s="47"/>
    </row>
    <row r="46" spans="1:61" s="100" customFormat="1" x14ac:dyDescent="0.35">
      <c r="A46" s="68"/>
      <c r="B46" s="69"/>
      <c r="C46" s="70"/>
      <c r="D46" s="71"/>
      <c r="E46" s="72" t="s">
        <v>41</v>
      </c>
      <c r="F46" s="73" t="s">
        <v>42</v>
      </c>
      <c r="G46" s="74">
        <v>11361</v>
      </c>
      <c r="H46" s="75">
        <v>243923</v>
      </c>
      <c r="I46" s="76">
        <v>20</v>
      </c>
      <c r="J46" s="77">
        <v>13</v>
      </c>
      <c r="K46" s="71">
        <f t="shared" si="18"/>
        <v>20</v>
      </c>
      <c r="L46" s="78"/>
      <c r="M46" s="79"/>
      <c r="N46" s="79">
        <f t="shared" si="15"/>
        <v>0</v>
      </c>
      <c r="O46" s="80"/>
      <c r="P46" s="81"/>
      <c r="Q46" s="81">
        <f t="shared" si="16"/>
        <v>0</v>
      </c>
      <c r="R46" s="82"/>
      <c r="S46" s="83"/>
      <c r="T46" s="83">
        <f t="shared" si="17"/>
        <v>0</v>
      </c>
      <c r="U46" s="84"/>
      <c r="V46" s="85"/>
      <c r="W46" s="85">
        <f t="shared" si="1"/>
        <v>0</v>
      </c>
      <c r="X46" s="80"/>
      <c r="Y46" s="81"/>
      <c r="Z46" s="81">
        <f t="shared" si="2"/>
        <v>0</v>
      </c>
      <c r="AA46" s="86"/>
      <c r="AB46" s="87"/>
      <c r="AC46" s="87">
        <f t="shared" si="3"/>
        <v>0</v>
      </c>
      <c r="AD46" s="88"/>
      <c r="AE46" s="89"/>
      <c r="AF46" s="89">
        <f t="shared" si="4"/>
        <v>0</v>
      </c>
      <c r="AG46" s="82"/>
      <c r="AH46" s="83"/>
      <c r="AI46" s="35">
        <f t="shared" si="5"/>
        <v>0</v>
      </c>
      <c r="AJ46" s="36"/>
      <c r="AK46" s="90"/>
      <c r="AL46" s="90">
        <f t="shared" si="6"/>
        <v>0</v>
      </c>
      <c r="AM46" s="91"/>
      <c r="AN46" s="92"/>
      <c r="AO46" s="92">
        <f t="shared" si="7"/>
        <v>0</v>
      </c>
      <c r="AP46" s="93"/>
      <c r="AQ46" s="94"/>
      <c r="AR46" s="94">
        <f t="shared" si="8"/>
        <v>0</v>
      </c>
      <c r="AS46" s="95"/>
      <c r="AT46" s="96"/>
      <c r="AU46" s="96">
        <f t="shared" si="9"/>
        <v>0</v>
      </c>
      <c r="AV46" s="82"/>
      <c r="AW46" s="83"/>
      <c r="AX46" s="83">
        <f t="shared" si="10"/>
        <v>0</v>
      </c>
      <c r="AY46" s="97"/>
      <c r="AZ46" s="98"/>
      <c r="BA46" s="98">
        <f t="shared" si="11"/>
        <v>0</v>
      </c>
      <c r="BB46" s="99"/>
      <c r="BC46" s="99"/>
      <c r="BD46" s="99"/>
      <c r="BE46" s="307">
        <f t="shared" si="19"/>
        <v>0</v>
      </c>
      <c r="BF46" s="308">
        <f t="shared" si="19"/>
        <v>0</v>
      </c>
      <c r="BG46" s="309">
        <f t="shared" si="13"/>
        <v>20</v>
      </c>
      <c r="BH46" s="310">
        <f t="shared" si="14"/>
        <v>260</v>
      </c>
      <c r="BI46" s="47"/>
    </row>
    <row r="47" spans="1:61" s="100" customFormat="1" x14ac:dyDescent="0.35">
      <c r="A47" s="68"/>
      <c r="B47" s="69"/>
      <c r="C47" s="70"/>
      <c r="D47" s="71"/>
      <c r="E47" s="72" t="s">
        <v>79</v>
      </c>
      <c r="F47" s="73" t="s">
        <v>42</v>
      </c>
      <c r="G47" s="74">
        <v>12419</v>
      </c>
      <c r="H47" s="75">
        <v>243954</v>
      </c>
      <c r="I47" s="76">
        <v>36</v>
      </c>
      <c r="J47" s="77">
        <v>13</v>
      </c>
      <c r="K47" s="71">
        <f t="shared" si="18"/>
        <v>36</v>
      </c>
      <c r="L47" s="78"/>
      <c r="M47" s="79"/>
      <c r="N47" s="79">
        <f t="shared" si="15"/>
        <v>0</v>
      </c>
      <c r="O47" s="80"/>
      <c r="P47" s="81"/>
      <c r="Q47" s="81">
        <f t="shared" si="16"/>
        <v>0</v>
      </c>
      <c r="R47" s="82"/>
      <c r="S47" s="83"/>
      <c r="T47" s="83">
        <f t="shared" si="17"/>
        <v>0</v>
      </c>
      <c r="U47" s="84"/>
      <c r="V47" s="85"/>
      <c r="W47" s="85">
        <f t="shared" si="1"/>
        <v>0</v>
      </c>
      <c r="X47" s="80"/>
      <c r="Y47" s="81"/>
      <c r="Z47" s="81">
        <f t="shared" si="2"/>
        <v>0</v>
      </c>
      <c r="AA47" s="86"/>
      <c r="AB47" s="87"/>
      <c r="AC47" s="87">
        <f t="shared" si="3"/>
        <v>0</v>
      </c>
      <c r="AD47" s="88"/>
      <c r="AE47" s="89"/>
      <c r="AF47" s="89">
        <f t="shared" si="4"/>
        <v>0</v>
      </c>
      <c r="AG47" s="82"/>
      <c r="AH47" s="83"/>
      <c r="AI47" s="35">
        <f t="shared" si="5"/>
        <v>0</v>
      </c>
      <c r="AJ47" s="36"/>
      <c r="AK47" s="90"/>
      <c r="AL47" s="90">
        <f t="shared" si="6"/>
        <v>0</v>
      </c>
      <c r="AM47" s="91"/>
      <c r="AN47" s="92"/>
      <c r="AO47" s="92">
        <f t="shared" si="7"/>
        <v>0</v>
      </c>
      <c r="AP47" s="93"/>
      <c r="AQ47" s="94"/>
      <c r="AR47" s="94">
        <f t="shared" si="8"/>
        <v>0</v>
      </c>
      <c r="AS47" s="95"/>
      <c r="AT47" s="96"/>
      <c r="AU47" s="96">
        <f t="shared" si="9"/>
        <v>0</v>
      </c>
      <c r="AV47" s="82"/>
      <c r="AW47" s="83"/>
      <c r="AX47" s="83">
        <f t="shared" si="10"/>
        <v>0</v>
      </c>
      <c r="AY47" s="97"/>
      <c r="AZ47" s="98"/>
      <c r="BA47" s="98">
        <f t="shared" si="11"/>
        <v>0</v>
      </c>
      <c r="BB47" s="99"/>
      <c r="BC47" s="99"/>
      <c r="BD47" s="99"/>
      <c r="BE47" s="307">
        <f t="shared" si="19"/>
        <v>0</v>
      </c>
      <c r="BF47" s="308">
        <f t="shared" si="19"/>
        <v>0</v>
      </c>
      <c r="BG47" s="309">
        <f t="shared" si="13"/>
        <v>36</v>
      </c>
      <c r="BH47" s="310">
        <f t="shared" si="14"/>
        <v>468</v>
      </c>
      <c r="BI47" s="47"/>
    </row>
    <row r="48" spans="1:61" s="100" customFormat="1" x14ac:dyDescent="0.35">
      <c r="A48" s="68">
        <v>21</v>
      </c>
      <c r="B48" s="69" t="s">
        <v>91</v>
      </c>
      <c r="C48" s="70" t="s">
        <v>49</v>
      </c>
      <c r="D48" s="71">
        <v>24</v>
      </c>
      <c r="E48" s="72"/>
      <c r="F48" s="73"/>
      <c r="G48" s="74"/>
      <c r="H48" s="75"/>
      <c r="I48" s="76"/>
      <c r="J48" s="77">
        <v>25</v>
      </c>
      <c r="K48" s="71">
        <f t="shared" si="18"/>
        <v>24</v>
      </c>
      <c r="L48" s="78"/>
      <c r="M48" s="79"/>
      <c r="N48" s="79">
        <f t="shared" si="15"/>
        <v>0</v>
      </c>
      <c r="O48" s="80"/>
      <c r="P48" s="81"/>
      <c r="Q48" s="81">
        <f t="shared" si="16"/>
        <v>0</v>
      </c>
      <c r="R48" s="82" t="s">
        <v>45</v>
      </c>
      <c r="S48" s="83">
        <v>1</v>
      </c>
      <c r="T48" s="83">
        <f t="shared" si="17"/>
        <v>25</v>
      </c>
      <c r="U48" s="84"/>
      <c r="V48" s="85"/>
      <c r="W48" s="85">
        <f t="shared" si="1"/>
        <v>0</v>
      </c>
      <c r="X48" s="80"/>
      <c r="Y48" s="81"/>
      <c r="Z48" s="81">
        <f t="shared" si="2"/>
        <v>0</v>
      </c>
      <c r="AA48" s="86"/>
      <c r="AB48" s="87"/>
      <c r="AC48" s="87">
        <f t="shared" si="3"/>
        <v>0</v>
      </c>
      <c r="AD48" s="88"/>
      <c r="AE48" s="89"/>
      <c r="AF48" s="89">
        <f t="shared" si="4"/>
        <v>0</v>
      </c>
      <c r="AG48" s="82"/>
      <c r="AH48" s="83"/>
      <c r="AI48" s="35">
        <f t="shared" si="5"/>
        <v>0</v>
      </c>
      <c r="AJ48" s="36"/>
      <c r="AK48" s="90"/>
      <c r="AL48" s="90">
        <f t="shared" si="6"/>
        <v>0</v>
      </c>
      <c r="AM48" s="91"/>
      <c r="AN48" s="92"/>
      <c r="AO48" s="92">
        <f t="shared" si="7"/>
        <v>0</v>
      </c>
      <c r="AP48" s="93"/>
      <c r="AQ48" s="94"/>
      <c r="AR48" s="94">
        <f t="shared" si="8"/>
        <v>0</v>
      </c>
      <c r="AS48" s="95"/>
      <c r="AT48" s="96"/>
      <c r="AU48" s="96">
        <f t="shared" si="9"/>
        <v>0</v>
      </c>
      <c r="AV48" s="82"/>
      <c r="AW48" s="83"/>
      <c r="AX48" s="83">
        <f t="shared" si="10"/>
        <v>0</v>
      </c>
      <c r="AY48" s="97"/>
      <c r="AZ48" s="98"/>
      <c r="BA48" s="98">
        <f t="shared" si="11"/>
        <v>0</v>
      </c>
      <c r="BB48" s="99"/>
      <c r="BC48" s="99"/>
      <c r="BD48" s="99"/>
      <c r="BE48" s="307">
        <f t="shared" si="19"/>
        <v>1</v>
      </c>
      <c r="BF48" s="308">
        <f t="shared" si="19"/>
        <v>25</v>
      </c>
      <c r="BG48" s="309">
        <f t="shared" si="13"/>
        <v>23</v>
      </c>
      <c r="BH48" s="310">
        <f t="shared" si="14"/>
        <v>575</v>
      </c>
      <c r="BI48" s="47"/>
    </row>
    <row r="49" spans="1:61" s="100" customFormat="1" ht="42" x14ac:dyDescent="0.35">
      <c r="A49" s="68">
        <v>22</v>
      </c>
      <c r="B49" s="69" t="s">
        <v>92</v>
      </c>
      <c r="C49" s="70" t="s">
        <v>51</v>
      </c>
      <c r="D49" s="71">
        <v>700</v>
      </c>
      <c r="E49" s="72"/>
      <c r="F49" s="73"/>
      <c r="G49" s="74"/>
      <c r="H49" s="75"/>
      <c r="I49" s="76"/>
      <c r="J49" s="77">
        <v>0.75</v>
      </c>
      <c r="K49" s="71">
        <f t="shared" si="18"/>
        <v>700</v>
      </c>
      <c r="L49" s="78" t="s">
        <v>93</v>
      </c>
      <c r="M49" s="79">
        <f>100+250</f>
        <v>350</v>
      </c>
      <c r="N49" s="79">
        <f t="shared" si="15"/>
        <v>262.5</v>
      </c>
      <c r="O49" s="80"/>
      <c r="P49" s="81"/>
      <c r="Q49" s="81">
        <f t="shared" si="16"/>
        <v>0</v>
      </c>
      <c r="R49" s="82" t="s">
        <v>83</v>
      </c>
      <c r="S49" s="83">
        <v>100</v>
      </c>
      <c r="T49" s="83">
        <f t="shared" si="17"/>
        <v>75</v>
      </c>
      <c r="U49" s="84"/>
      <c r="V49" s="85"/>
      <c r="W49" s="85">
        <f t="shared" si="1"/>
        <v>0</v>
      </c>
      <c r="X49" s="80"/>
      <c r="Y49" s="81"/>
      <c r="Z49" s="81">
        <f t="shared" si="2"/>
        <v>0</v>
      </c>
      <c r="AA49" s="86"/>
      <c r="AB49" s="87"/>
      <c r="AC49" s="87">
        <f t="shared" si="3"/>
        <v>0</v>
      </c>
      <c r="AD49" s="88"/>
      <c r="AE49" s="89"/>
      <c r="AF49" s="89">
        <f t="shared" si="4"/>
        <v>0</v>
      </c>
      <c r="AG49" s="82"/>
      <c r="AH49" s="83"/>
      <c r="AI49" s="35">
        <f t="shared" si="5"/>
        <v>0</v>
      </c>
      <c r="AJ49" s="36"/>
      <c r="AK49" s="90"/>
      <c r="AL49" s="90">
        <f t="shared" si="6"/>
        <v>0</v>
      </c>
      <c r="AM49" s="91" t="s">
        <v>59</v>
      </c>
      <c r="AN49" s="92">
        <v>50</v>
      </c>
      <c r="AO49" s="92">
        <f t="shared" si="7"/>
        <v>37.5</v>
      </c>
      <c r="AP49" s="93"/>
      <c r="AQ49" s="94"/>
      <c r="AR49" s="94">
        <f t="shared" si="8"/>
        <v>0</v>
      </c>
      <c r="AS49" s="95"/>
      <c r="AT49" s="96"/>
      <c r="AU49" s="96">
        <f t="shared" si="9"/>
        <v>0</v>
      </c>
      <c r="AV49" s="82"/>
      <c r="AW49" s="83"/>
      <c r="AX49" s="83">
        <f t="shared" si="10"/>
        <v>0</v>
      </c>
      <c r="AY49" s="97" t="s">
        <v>94</v>
      </c>
      <c r="AZ49" s="98">
        <f>100+100</f>
        <v>200</v>
      </c>
      <c r="BA49" s="98">
        <f t="shared" si="11"/>
        <v>150</v>
      </c>
      <c r="BB49" s="99"/>
      <c r="BC49" s="99"/>
      <c r="BD49" s="99"/>
      <c r="BE49" s="307">
        <f t="shared" si="19"/>
        <v>700</v>
      </c>
      <c r="BF49" s="308">
        <f t="shared" si="19"/>
        <v>525</v>
      </c>
      <c r="BG49" s="309">
        <f t="shared" si="13"/>
        <v>0</v>
      </c>
      <c r="BH49" s="310">
        <f t="shared" si="14"/>
        <v>0</v>
      </c>
      <c r="BI49" s="47"/>
    </row>
    <row r="50" spans="1:61" s="100" customFormat="1" x14ac:dyDescent="0.35">
      <c r="A50" s="68"/>
      <c r="B50" s="69"/>
      <c r="C50" s="70"/>
      <c r="D50" s="71"/>
      <c r="E50" s="72" t="s">
        <v>41</v>
      </c>
      <c r="F50" s="73" t="s">
        <v>42</v>
      </c>
      <c r="G50" s="74">
        <v>11361</v>
      </c>
      <c r="H50" s="75">
        <v>243923</v>
      </c>
      <c r="I50" s="76">
        <v>1000</v>
      </c>
      <c r="J50" s="77">
        <v>0.75</v>
      </c>
      <c r="K50" s="71">
        <f t="shared" si="18"/>
        <v>1000</v>
      </c>
      <c r="L50" s="78"/>
      <c r="M50" s="79"/>
      <c r="N50" s="79">
        <f t="shared" si="15"/>
        <v>0</v>
      </c>
      <c r="O50" s="80"/>
      <c r="P50" s="81"/>
      <c r="Q50" s="81">
        <f t="shared" si="16"/>
        <v>0</v>
      </c>
      <c r="R50" s="82" t="s">
        <v>83</v>
      </c>
      <c r="S50" s="83">
        <v>400</v>
      </c>
      <c r="T50" s="83">
        <f t="shared" si="17"/>
        <v>300</v>
      </c>
      <c r="U50" s="84"/>
      <c r="V50" s="85"/>
      <c r="W50" s="85">
        <f t="shared" si="1"/>
        <v>0</v>
      </c>
      <c r="X50" s="80"/>
      <c r="Y50" s="81"/>
      <c r="Z50" s="81">
        <f t="shared" si="2"/>
        <v>0</v>
      </c>
      <c r="AA50" s="86"/>
      <c r="AB50" s="87"/>
      <c r="AC50" s="87">
        <f t="shared" si="3"/>
        <v>0</v>
      </c>
      <c r="AD50" s="88"/>
      <c r="AE50" s="89"/>
      <c r="AF50" s="89">
        <f t="shared" si="4"/>
        <v>0</v>
      </c>
      <c r="AG50" s="82"/>
      <c r="AH50" s="83"/>
      <c r="AI50" s="35">
        <f t="shared" si="5"/>
        <v>0</v>
      </c>
      <c r="AJ50" s="36"/>
      <c r="AK50" s="90"/>
      <c r="AL50" s="90">
        <f t="shared" si="6"/>
        <v>0</v>
      </c>
      <c r="AM50" s="91"/>
      <c r="AN50" s="92"/>
      <c r="AO50" s="92">
        <f t="shared" si="7"/>
        <v>0</v>
      </c>
      <c r="AP50" s="93"/>
      <c r="AQ50" s="94"/>
      <c r="AR50" s="94">
        <f t="shared" si="8"/>
        <v>0</v>
      </c>
      <c r="AS50" s="95"/>
      <c r="AT50" s="96"/>
      <c r="AU50" s="96">
        <f t="shared" si="9"/>
        <v>0</v>
      </c>
      <c r="AV50" s="82"/>
      <c r="AW50" s="83"/>
      <c r="AX50" s="83">
        <f t="shared" si="10"/>
        <v>0</v>
      </c>
      <c r="AY50" s="97"/>
      <c r="AZ50" s="98"/>
      <c r="BA50" s="98">
        <f t="shared" si="11"/>
        <v>0</v>
      </c>
      <c r="BB50" s="99"/>
      <c r="BC50" s="99"/>
      <c r="BD50" s="99"/>
      <c r="BE50" s="307">
        <f t="shared" si="19"/>
        <v>400</v>
      </c>
      <c r="BF50" s="308">
        <f t="shared" si="19"/>
        <v>300</v>
      </c>
      <c r="BG50" s="309">
        <f t="shared" si="13"/>
        <v>600</v>
      </c>
      <c r="BH50" s="310">
        <f t="shared" si="14"/>
        <v>450</v>
      </c>
      <c r="BI50" s="47"/>
    </row>
    <row r="51" spans="1:61" s="100" customFormat="1" ht="42" x14ac:dyDescent="0.35">
      <c r="A51" s="68">
        <v>23</v>
      </c>
      <c r="B51" s="69" t="s">
        <v>95</v>
      </c>
      <c r="C51" s="70" t="s">
        <v>51</v>
      </c>
      <c r="D51" s="71">
        <f>'[1]งวด 30-10-67'!BC30</f>
        <v>480</v>
      </c>
      <c r="E51" s="72"/>
      <c r="F51" s="73"/>
      <c r="G51" s="74"/>
      <c r="H51" s="75"/>
      <c r="I51" s="76"/>
      <c r="J51" s="77">
        <v>0</v>
      </c>
      <c r="K51" s="71">
        <f t="shared" si="18"/>
        <v>480</v>
      </c>
      <c r="L51" s="78"/>
      <c r="M51" s="79"/>
      <c r="N51" s="79">
        <f t="shared" si="15"/>
        <v>0</v>
      </c>
      <c r="O51" s="80"/>
      <c r="P51" s="81"/>
      <c r="Q51" s="81">
        <f t="shared" si="16"/>
        <v>0</v>
      </c>
      <c r="R51" s="82"/>
      <c r="S51" s="83"/>
      <c r="T51" s="83">
        <f t="shared" si="17"/>
        <v>0</v>
      </c>
      <c r="U51" s="84"/>
      <c r="V51" s="85"/>
      <c r="W51" s="85">
        <f t="shared" si="1"/>
        <v>0</v>
      </c>
      <c r="X51" s="80"/>
      <c r="Y51" s="81"/>
      <c r="Z51" s="81">
        <f t="shared" si="2"/>
        <v>0</v>
      </c>
      <c r="AA51" s="86"/>
      <c r="AB51" s="87"/>
      <c r="AC51" s="87">
        <f t="shared" si="3"/>
        <v>0</v>
      </c>
      <c r="AD51" s="88"/>
      <c r="AE51" s="89"/>
      <c r="AF51" s="89">
        <f t="shared" si="4"/>
        <v>0</v>
      </c>
      <c r="AG51" s="82"/>
      <c r="AH51" s="83"/>
      <c r="AI51" s="35">
        <f t="shared" si="5"/>
        <v>0</v>
      </c>
      <c r="AJ51" s="36"/>
      <c r="AK51" s="90"/>
      <c r="AL51" s="90">
        <f t="shared" si="6"/>
        <v>0</v>
      </c>
      <c r="AM51" s="91"/>
      <c r="AN51" s="92"/>
      <c r="AO51" s="92">
        <f t="shared" si="7"/>
        <v>0</v>
      </c>
      <c r="AP51" s="93"/>
      <c r="AQ51" s="94"/>
      <c r="AR51" s="94">
        <f t="shared" si="8"/>
        <v>0</v>
      </c>
      <c r="AS51" s="95"/>
      <c r="AT51" s="96"/>
      <c r="AU51" s="96">
        <f t="shared" si="9"/>
        <v>0</v>
      </c>
      <c r="AV51" s="82"/>
      <c r="AW51" s="83"/>
      <c r="AX51" s="83">
        <f t="shared" si="10"/>
        <v>0</v>
      </c>
      <c r="AY51" s="97"/>
      <c r="AZ51" s="98"/>
      <c r="BA51" s="98">
        <f t="shared" si="11"/>
        <v>0</v>
      </c>
      <c r="BB51" s="99"/>
      <c r="BC51" s="99"/>
      <c r="BD51" s="99"/>
      <c r="BE51" s="307">
        <f t="shared" si="19"/>
        <v>0</v>
      </c>
      <c r="BF51" s="308">
        <f t="shared" si="19"/>
        <v>0</v>
      </c>
      <c r="BG51" s="309">
        <f t="shared" si="13"/>
        <v>480</v>
      </c>
      <c r="BH51" s="310">
        <f t="shared" si="14"/>
        <v>0</v>
      </c>
      <c r="BI51" s="47"/>
    </row>
    <row r="52" spans="1:61" s="100" customFormat="1" ht="42" x14ac:dyDescent="0.35">
      <c r="A52" s="68">
        <v>24</v>
      </c>
      <c r="B52" s="69" t="s">
        <v>96</v>
      </c>
      <c r="C52" s="70" t="s">
        <v>51</v>
      </c>
      <c r="D52" s="71">
        <v>1350</v>
      </c>
      <c r="E52" s="72"/>
      <c r="F52" s="73"/>
      <c r="G52" s="74"/>
      <c r="H52" s="75"/>
      <c r="I52" s="76"/>
      <c r="J52" s="77">
        <v>2.6</v>
      </c>
      <c r="K52" s="71">
        <f t="shared" si="18"/>
        <v>1350</v>
      </c>
      <c r="L52" s="78"/>
      <c r="M52" s="79"/>
      <c r="N52" s="79">
        <f t="shared" si="15"/>
        <v>0</v>
      </c>
      <c r="O52" s="80"/>
      <c r="P52" s="81"/>
      <c r="Q52" s="81">
        <f t="shared" si="16"/>
        <v>0</v>
      </c>
      <c r="R52" s="82" t="s">
        <v>97</v>
      </c>
      <c r="S52" s="83">
        <f>50+200</f>
        <v>250</v>
      </c>
      <c r="T52" s="83">
        <f t="shared" si="17"/>
        <v>650</v>
      </c>
      <c r="U52" s="84"/>
      <c r="V52" s="85"/>
      <c r="W52" s="85">
        <f t="shared" si="1"/>
        <v>0</v>
      </c>
      <c r="X52" s="80"/>
      <c r="Y52" s="81"/>
      <c r="Z52" s="81">
        <f t="shared" si="2"/>
        <v>0</v>
      </c>
      <c r="AA52" s="86"/>
      <c r="AB52" s="87"/>
      <c r="AC52" s="87">
        <f t="shared" si="3"/>
        <v>0</v>
      </c>
      <c r="AD52" s="88"/>
      <c r="AE52" s="89"/>
      <c r="AF52" s="89">
        <f t="shared" si="4"/>
        <v>0</v>
      </c>
      <c r="AG52" s="82"/>
      <c r="AH52" s="83"/>
      <c r="AI52" s="35">
        <f t="shared" si="5"/>
        <v>0</v>
      </c>
      <c r="AJ52" s="36"/>
      <c r="AK52" s="90"/>
      <c r="AL52" s="90">
        <f t="shared" si="6"/>
        <v>0</v>
      </c>
      <c r="AM52" s="91"/>
      <c r="AN52" s="92"/>
      <c r="AO52" s="92">
        <f t="shared" si="7"/>
        <v>0</v>
      </c>
      <c r="AP52" s="93"/>
      <c r="AQ52" s="94"/>
      <c r="AR52" s="94">
        <f t="shared" si="8"/>
        <v>0</v>
      </c>
      <c r="AS52" s="95"/>
      <c r="AT52" s="96"/>
      <c r="AU52" s="96">
        <f t="shared" si="9"/>
        <v>0</v>
      </c>
      <c r="AV52" s="82"/>
      <c r="AW52" s="83"/>
      <c r="AX52" s="83">
        <f t="shared" si="10"/>
        <v>0</v>
      </c>
      <c r="AY52" s="97" t="s">
        <v>69</v>
      </c>
      <c r="AZ52" s="98">
        <v>100</v>
      </c>
      <c r="BA52" s="98">
        <f t="shared" si="11"/>
        <v>260</v>
      </c>
      <c r="BB52" s="99"/>
      <c r="BC52" s="99"/>
      <c r="BD52" s="99"/>
      <c r="BE52" s="307">
        <f t="shared" si="19"/>
        <v>350</v>
      </c>
      <c r="BF52" s="308">
        <f t="shared" si="19"/>
        <v>910</v>
      </c>
      <c r="BG52" s="309">
        <f t="shared" si="13"/>
        <v>1000</v>
      </c>
      <c r="BH52" s="310">
        <f t="shared" si="14"/>
        <v>2600</v>
      </c>
      <c r="BI52" s="47"/>
    </row>
    <row r="53" spans="1:61" s="100" customFormat="1" x14ac:dyDescent="0.35">
      <c r="A53" s="68"/>
      <c r="B53" s="69"/>
      <c r="C53" s="70"/>
      <c r="D53" s="71"/>
      <c r="E53" s="72" t="s">
        <v>41</v>
      </c>
      <c r="F53" s="73" t="s">
        <v>42</v>
      </c>
      <c r="G53" s="74">
        <v>11361</v>
      </c>
      <c r="H53" s="75">
        <v>243923</v>
      </c>
      <c r="I53" s="76">
        <v>1000</v>
      </c>
      <c r="J53" s="77">
        <v>2.6</v>
      </c>
      <c r="K53" s="71">
        <f t="shared" si="18"/>
        <v>1000</v>
      </c>
      <c r="L53" s="78"/>
      <c r="M53" s="79"/>
      <c r="N53" s="79">
        <f t="shared" si="15"/>
        <v>0</v>
      </c>
      <c r="O53" s="80"/>
      <c r="P53" s="81"/>
      <c r="Q53" s="81">
        <f t="shared" si="16"/>
        <v>0</v>
      </c>
      <c r="R53" s="82"/>
      <c r="S53" s="83"/>
      <c r="T53" s="83">
        <f t="shared" si="17"/>
        <v>0</v>
      </c>
      <c r="U53" s="84"/>
      <c r="V53" s="85"/>
      <c r="W53" s="85">
        <f t="shared" si="1"/>
        <v>0</v>
      </c>
      <c r="X53" s="80"/>
      <c r="Y53" s="81"/>
      <c r="Z53" s="81">
        <f t="shared" si="2"/>
        <v>0</v>
      </c>
      <c r="AA53" s="86"/>
      <c r="AB53" s="87"/>
      <c r="AC53" s="87">
        <f t="shared" si="3"/>
        <v>0</v>
      </c>
      <c r="AD53" s="88"/>
      <c r="AE53" s="89"/>
      <c r="AF53" s="89">
        <f t="shared" si="4"/>
        <v>0</v>
      </c>
      <c r="AG53" s="82"/>
      <c r="AH53" s="83"/>
      <c r="AI53" s="35">
        <f t="shared" si="5"/>
        <v>0</v>
      </c>
      <c r="AJ53" s="36"/>
      <c r="AK53" s="90"/>
      <c r="AL53" s="90">
        <f t="shared" si="6"/>
        <v>0</v>
      </c>
      <c r="AM53" s="91"/>
      <c r="AN53" s="92"/>
      <c r="AO53" s="92">
        <f t="shared" si="7"/>
        <v>0</v>
      </c>
      <c r="AP53" s="93"/>
      <c r="AQ53" s="94"/>
      <c r="AR53" s="94">
        <f t="shared" si="8"/>
        <v>0</v>
      </c>
      <c r="AS53" s="95"/>
      <c r="AT53" s="96"/>
      <c r="AU53" s="96">
        <f t="shared" si="9"/>
        <v>0</v>
      </c>
      <c r="AV53" s="82"/>
      <c r="AW53" s="83"/>
      <c r="AX53" s="83">
        <f t="shared" si="10"/>
        <v>0</v>
      </c>
      <c r="AY53" s="97"/>
      <c r="AZ53" s="98"/>
      <c r="BA53" s="98">
        <f t="shared" si="11"/>
        <v>0</v>
      </c>
      <c r="BB53" s="99"/>
      <c r="BC53" s="99"/>
      <c r="BD53" s="99"/>
      <c r="BE53" s="307">
        <f t="shared" si="19"/>
        <v>0</v>
      </c>
      <c r="BF53" s="308">
        <f t="shared" si="19"/>
        <v>0</v>
      </c>
      <c r="BG53" s="309">
        <f t="shared" si="13"/>
        <v>1000</v>
      </c>
      <c r="BH53" s="310">
        <f t="shared" si="14"/>
        <v>2600</v>
      </c>
      <c r="BI53" s="47"/>
    </row>
    <row r="54" spans="1:61" s="100" customFormat="1" x14ac:dyDescent="0.35">
      <c r="A54" s="68">
        <v>25</v>
      </c>
      <c r="B54" s="69" t="s">
        <v>98</v>
      </c>
      <c r="C54" s="70" t="s">
        <v>51</v>
      </c>
      <c r="D54" s="71">
        <f>'[1]งวด 30-10-67'!BC32</f>
        <v>1768</v>
      </c>
      <c r="E54" s="72"/>
      <c r="F54" s="73"/>
      <c r="G54" s="74"/>
      <c r="H54" s="75"/>
      <c r="I54" s="76"/>
      <c r="J54" s="77">
        <v>0.23</v>
      </c>
      <c r="K54" s="71">
        <f t="shared" si="18"/>
        <v>1768</v>
      </c>
      <c r="L54" s="78"/>
      <c r="M54" s="79"/>
      <c r="N54" s="79">
        <f t="shared" si="15"/>
        <v>0</v>
      </c>
      <c r="O54" s="80"/>
      <c r="P54" s="81"/>
      <c r="Q54" s="81">
        <f t="shared" si="16"/>
        <v>0</v>
      </c>
      <c r="R54" s="82"/>
      <c r="S54" s="83"/>
      <c r="T54" s="83">
        <f t="shared" si="17"/>
        <v>0</v>
      </c>
      <c r="U54" s="84"/>
      <c r="V54" s="85"/>
      <c r="W54" s="85">
        <f t="shared" si="1"/>
        <v>0</v>
      </c>
      <c r="X54" s="80"/>
      <c r="Y54" s="81"/>
      <c r="Z54" s="81">
        <f t="shared" si="2"/>
        <v>0</v>
      </c>
      <c r="AA54" s="86"/>
      <c r="AB54" s="87"/>
      <c r="AC54" s="87">
        <f t="shared" si="3"/>
        <v>0</v>
      </c>
      <c r="AD54" s="88"/>
      <c r="AE54" s="89"/>
      <c r="AF54" s="89">
        <f t="shared" si="4"/>
        <v>0</v>
      </c>
      <c r="AG54" s="82"/>
      <c r="AH54" s="83"/>
      <c r="AI54" s="35">
        <f t="shared" si="5"/>
        <v>0</v>
      </c>
      <c r="AJ54" s="36"/>
      <c r="AK54" s="90"/>
      <c r="AL54" s="90">
        <f t="shared" si="6"/>
        <v>0</v>
      </c>
      <c r="AM54" s="91"/>
      <c r="AN54" s="92"/>
      <c r="AO54" s="92">
        <f t="shared" si="7"/>
        <v>0</v>
      </c>
      <c r="AP54" s="93"/>
      <c r="AQ54" s="94"/>
      <c r="AR54" s="94">
        <f t="shared" si="8"/>
        <v>0</v>
      </c>
      <c r="AS54" s="95"/>
      <c r="AT54" s="96"/>
      <c r="AU54" s="96">
        <f t="shared" si="9"/>
        <v>0</v>
      </c>
      <c r="AV54" s="82"/>
      <c r="AW54" s="83"/>
      <c r="AX54" s="83">
        <f t="shared" si="10"/>
        <v>0</v>
      </c>
      <c r="AY54" s="97"/>
      <c r="AZ54" s="98"/>
      <c r="BA54" s="98">
        <f t="shared" si="11"/>
        <v>0</v>
      </c>
      <c r="BB54" s="99"/>
      <c r="BC54" s="99"/>
      <c r="BD54" s="99"/>
      <c r="BE54" s="307">
        <f t="shared" si="19"/>
        <v>0</v>
      </c>
      <c r="BF54" s="308">
        <f t="shared" si="19"/>
        <v>0</v>
      </c>
      <c r="BG54" s="309">
        <f t="shared" si="13"/>
        <v>1768</v>
      </c>
      <c r="BH54" s="310">
        <f t="shared" si="14"/>
        <v>406.64000000000004</v>
      </c>
      <c r="BI54" s="47"/>
    </row>
    <row r="55" spans="1:61" s="100" customFormat="1" ht="42" x14ac:dyDescent="0.35">
      <c r="A55" s="68">
        <v>26</v>
      </c>
      <c r="B55" s="69" t="s">
        <v>99</v>
      </c>
      <c r="C55" s="70" t="s">
        <v>51</v>
      </c>
      <c r="D55" s="71">
        <v>225</v>
      </c>
      <c r="E55" s="72"/>
      <c r="F55" s="73"/>
      <c r="G55" s="74"/>
      <c r="H55" s="75"/>
      <c r="I55" s="76"/>
      <c r="J55" s="77">
        <v>3</v>
      </c>
      <c r="K55" s="71">
        <f t="shared" si="18"/>
        <v>225</v>
      </c>
      <c r="L55" s="78"/>
      <c r="M55" s="79"/>
      <c r="N55" s="79">
        <f t="shared" si="15"/>
        <v>0</v>
      </c>
      <c r="O55" s="80"/>
      <c r="P55" s="81"/>
      <c r="Q55" s="81">
        <f t="shared" si="16"/>
        <v>0</v>
      </c>
      <c r="R55" s="82"/>
      <c r="S55" s="83"/>
      <c r="T55" s="83">
        <f t="shared" si="17"/>
        <v>0</v>
      </c>
      <c r="U55" s="84"/>
      <c r="V55" s="85"/>
      <c r="W55" s="85">
        <f t="shared" si="1"/>
        <v>0</v>
      </c>
      <c r="X55" s="80" t="s">
        <v>38</v>
      </c>
      <c r="Y55" s="81">
        <v>100</v>
      </c>
      <c r="Z55" s="81">
        <f t="shared" si="2"/>
        <v>300</v>
      </c>
      <c r="AA55" s="86"/>
      <c r="AB55" s="87"/>
      <c r="AC55" s="87">
        <f t="shared" si="3"/>
        <v>0</v>
      </c>
      <c r="AD55" s="88"/>
      <c r="AE55" s="89"/>
      <c r="AF55" s="89">
        <f t="shared" si="4"/>
        <v>0</v>
      </c>
      <c r="AG55" s="82" t="s">
        <v>57</v>
      </c>
      <c r="AH55" s="83">
        <v>25</v>
      </c>
      <c r="AI55" s="35">
        <f t="shared" si="5"/>
        <v>75</v>
      </c>
      <c r="AJ55" s="36"/>
      <c r="AK55" s="90"/>
      <c r="AL55" s="90">
        <f t="shared" si="6"/>
        <v>0</v>
      </c>
      <c r="AM55" s="91"/>
      <c r="AN55" s="92"/>
      <c r="AO55" s="92">
        <f t="shared" si="7"/>
        <v>0</v>
      </c>
      <c r="AP55" s="93"/>
      <c r="AQ55" s="94"/>
      <c r="AR55" s="94">
        <f t="shared" si="8"/>
        <v>0</v>
      </c>
      <c r="AS55" s="95"/>
      <c r="AT55" s="96"/>
      <c r="AU55" s="96">
        <f t="shared" si="9"/>
        <v>0</v>
      </c>
      <c r="AV55" s="82" t="s">
        <v>100</v>
      </c>
      <c r="AW55" s="83">
        <v>100</v>
      </c>
      <c r="AX55" s="83">
        <f t="shared" si="10"/>
        <v>300</v>
      </c>
      <c r="AY55" s="97"/>
      <c r="AZ55" s="98"/>
      <c r="BA55" s="98">
        <f t="shared" si="11"/>
        <v>0</v>
      </c>
      <c r="BB55" s="99"/>
      <c r="BC55" s="99"/>
      <c r="BD55" s="99"/>
      <c r="BE55" s="307">
        <f t="shared" si="19"/>
        <v>225</v>
      </c>
      <c r="BF55" s="308">
        <f t="shared" si="19"/>
        <v>675</v>
      </c>
      <c r="BG55" s="309">
        <f t="shared" si="13"/>
        <v>0</v>
      </c>
      <c r="BH55" s="310">
        <f t="shared" si="14"/>
        <v>0</v>
      </c>
      <c r="BI55" s="47"/>
    </row>
    <row r="56" spans="1:61" s="100" customFormat="1" x14ac:dyDescent="0.35">
      <c r="A56" s="68"/>
      <c r="B56" s="69"/>
      <c r="C56" s="70"/>
      <c r="D56" s="71">
        <f>'[1]งวด 30-10-67'!BC34</f>
        <v>1000</v>
      </c>
      <c r="E56" s="72"/>
      <c r="F56" s="73"/>
      <c r="G56" s="74"/>
      <c r="H56" s="75"/>
      <c r="I56" s="76"/>
      <c r="J56" s="77">
        <v>3.8</v>
      </c>
      <c r="K56" s="71">
        <f t="shared" si="18"/>
        <v>1000</v>
      </c>
      <c r="L56" s="78"/>
      <c r="M56" s="79"/>
      <c r="N56" s="79">
        <f t="shared" si="15"/>
        <v>0</v>
      </c>
      <c r="O56" s="80"/>
      <c r="P56" s="81"/>
      <c r="Q56" s="81">
        <f t="shared" si="16"/>
        <v>0</v>
      </c>
      <c r="R56" s="82" t="s">
        <v>101</v>
      </c>
      <c r="S56" s="83">
        <f>50+50</f>
        <v>100</v>
      </c>
      <c r="T56" s="83">
        <f t="shared" si="17"/>
        <v>380</v>
      </c>
      <c r="U56" s="84"/>
      <c r="V56" s="85"/>
      <c r="W56" s="85">
        <f t="shared" si="1"/>
        <v>0</v>
      </c>
      <c r="X56" s="80"/>
      <c r="Y56" s="81"/>
      <c r="Z56" s="81">
        <f t="shared" si="2"/>
        <v>0</v>
      </c>
      <c r="AA56" s="86"/>
      <c r="AB56" s="87"/>
      <c r="AC56" s="87">
        <f t="shared" si="3"/>
        <v>0</v>
      </c>
      <c r="AD56" s="88"/>
      <c r="AE56" s="89"/>
      <c r="AF56" s="89">
        <f t="shared" si="4"/>
        <v>0</v>
      </c>
      <c r="AG56" s="82" t="s">
        <v>57</v>
      </c>
      <c r="AH56" s="83">
        <v>25</v>
      </c>
      <c r="AI56" s="35">
        <f t="shared" si="5"/>
        <v>95</v>
      </c>
      <c r="AJ56" s="36"/>
      <c r="AK56" s="90"/>
      <c r="AL56" s="90">
        <f t="shared" si="6"/>
        <v>0</v>
      </c>
      <c r="AM56" s="91"/>
      <c r="AN56" s="92"/>
      <c r="AO56" s="92">
        <f t="shared" si="7"/>
        <v>0</v>
      </c>
      <c r="AP56" s="93"/>
      <c r="AQ56" s="94"/>
      <c r="AR56" s="94">
        <f t="shared" si="8"/>
        <v>0</v>
      </c>
      <c r="AS56" s="95"/>
      <c r="AT56" s="96"/>
      <c r="AU56" s="96">
        <f t="shared" si="9"/>
        <v>0</v>
      </c>
      <c r="AV56" s="82" t="s">
        <v>102</v>
      </c>
      <c r="AW56" s="83">
        <f>50+100</f>
        <v>150</v>
      </c>
      <c r="AX56" s="83">
        <f t="shared" si="10"/>
        <v>570</v>
      </c>
      <c r="AY56" s="97"/>
      <c r="AZ56" s="98"/>
      <c r="BA56" s="98">
        <f t="shared" si="11"/>
        <v>0</v>
      </c>
      <c r="BB56" s="99"/>
      <c r="BC56" s="99"/>
      <c r="BD56" s="99"/>
      <c r="BE56" s="307">
        <f t="shared" si="19"/>
        <v>275</v>
      </c>
      <c r="BF56" s="308">
        <f t="shared" si="19"/>
        <v>1045</v>
      </c>
      <c r="BG56" s="309">
        <f t="shared" si="13"/>
        <v>725</v>
      </c>
      <c r="BH56" s="310">
        <f t="shared" si="14"/>
        <v>2755</v>
      </c>
      <c r="BI56" s="47"/>
    </row>
    <row r="57" spans="1:61" s="100" customFormat="1" x14ac:dyDescent="0.35">
      <c r="A57" s="68"/>
      <c r="B57" s="69"/>
      <c r="C57" s="70"/>
      <c r="D57" s="71"/>
      <c r="E57" s="72" t="s">
        <v>41</v>
      </c>
      <c r="F57" s="73" t="s">
        <v>42</v>
      </c>
      <c r="G57" s="74">
        <v>11361</v>
      </c>
      <c r="H57" s="75">
        <v>243923</v>
      </c>
      <c r="I57" s="76">
        <v>1000</v>
      </c>
      <c r="J57" s="77">
        <v>3.8</v>
      </c>
      <c r="K57" s="71">
        <f t="shared" si="18"/>
        <v>1000</v>
      </c>
      <c r="L57" s="78"/>
      <c r="M57" s="79"/>
      <c r="N57" s="79">
        <f t="shared" si="15"/>
        <v>0</v>
      </c>
      <c r="O57" s="80"/>
      <c r="P57" s="81"/>
      <c r="Q57" s="81">
        <f t="shared" si="16"/>
        <v>0</v>
      </c>
      <c r="R57" s="82"/>
      <c r="S57" s="83"/>
      <c r="T57" s="83">
        <f t="shared" si="17"/>
        <v>0</v>
      </c>
      <c r="U57" s="84"/>
      <c r="V57" s="85"/>
      <c r="W57" s="85">
        <f t="shared" si="1"/>
        <v>0</v>
      </c>
      <c r="X57" s="80"/>
      <c r="Y57" s="81"/>
      <c r="Z57" s="81">
        <f t="shared" si="2"/>
        <v>0</v>
      </c>
      <c r="AA57" s="86"/>
      <c r="AB57" s="87"/>
      <c r="AC57" s="87">
        <f t="shared" si="3"/>
        <v>0</v>
      </c>
      <c r="AD57" s="88"/>
      <c r="AE57" s="89"/>
      <c r="AF57" s="89">
        <f t="shared" si="4"/>
        <v>0</v>
      </c>
      <c r="AG57" s="82"/>
      <c r="AH57" s="83"/>
      <c r="AI57" s="35">
        <f t="shared" si="5"/>
        <v>0</v>
      </c>
      <c r="AJ57" s="36"/>
      <c r="AK57" s="90"/>
      <c r="AL57" s="90">
        <f t="shared" si="6"/>
        <v>0</v>
      </c>
      <c r="AM57" s="91"/>
      <c r="AN57" s="92"/>
      <c r="AO57" s="92">
        <f t="shared" si="7"/>
        <v>0</v>
      </c>
      <c r="AP57" s="93"/>
      <c r="AQ57" s="94"/>
      <c r="AR57" s="94">
        <f t="shared" si="8"/>
        <v>0</v>
      </c>
      <c r="AS57" s="95"/>
      <c r="AT57" s="96"/>
      <c r="AU57" s="96">
        <f t="shared" si="9"/>
        <v>0</v>
      </c>
      <c r="AV57" s="82"/>
      <c r="AW57" s="83"/>
      <c r="AX57" s="83">
        <f t="shared" si="10"/>
        <v>0</v>
      </c>
      <c r="AY57" s="97"/>
      <c r="AZ57" s="98"/>
      <c r="BA57" s="98">
        <f t="shared" si="11"/>
        <v>0</v>
      </c>
      <c r="BB57" s="99"/>
      <c r="BC57" s="99"/>
      <c r="BD57" s="99"/>
      <c r="BE57" s="307">
        <f t="shared" si="19"/>
        <v>0</v>
      </c>
      <c r="BF57" s="308">
        <f t="shared" si="19"/>
        <v>0</v>
      </c>
      <c r="BG57" s="309">
        <f t="shared" si="13"/>
        <v>1000</v>
      </c>
      <c r="BH57" s="310">
        <f t="shared" si="14"/>
        <v>3800</v>
      </c>
      <c r="BI57" s="47"/>
    </row>
    <row r="58" spans="1:61" s="100" customFormat="1" x14ac:dyDescent="0.35">
      <c r="A58" s="68">
        <v>27</v>
      </c>
      <c r="B58" s="69" t="s">
        <v>103</v>
      </c>
      <c r="C58" s="70" t="s">
        <v>51</v>
      </c>
      <c r="D58" s="71">
        <f>'[1]งวด 30-10-67'!BC35</f>
        <v>930</v>
      </c>
      <c r="E58" s="72"/>
      <c r="F58" s="73"/>
      <c r="G58" s="74"/>
      <c r="H58" s="75"/>
      <c r="I58" s="76"/>
      <c r="J58" s="77">
        <v>0.75</v>
      </c>
      <c r="K58" s="71">
        <f t="shared" si="18"/>
        <v>930</v>
      </c>
      <c r="L58" s="78"/>
      <c r="M58" s="79"/>
      <c r="N58" s="79">
        <f t="shared" si="15"/>
        <v>0</v>
      </c>
      <c r="O58" s="80"/>
      <c r="P58" s="81"/>
      <c r="Q58" s="81">
        <f t="shared" si="16"/>
        <v>0</v>
      </c>
      <c r="R58" s="82"/>
      <c r="S58" s="83"/>
      <c r="T58" s="83">
        <f t="shared" si="17"/>
        <v>0</v>
      </c>
      <c r="U58" s="84"/>
      <c r="V58" s="85"/>
      <c r="W58" s="85">
        <f t="shared" si="1"/>
        <v>0</v>
      </c>
      <c r="X58" s="80"/>
      <c r="Y58" s="81"/>
      <c r="Z58" s="81">
        <f t="shared" si="2"/>
        <v>0</v>
      </c>
      <c r="AA58" s="86"/>
      <c r="AB58" s="87"/>
      <c r="AC58" s="87">
        <f t="shared" si="3"/>
        <v>0</v>
      </c>
      <c r="AD58" s="88"/>
      <c r="AE58" s="89"/>
      <c r="AF58" s="89">
        <f t="shared" si="4"/>
        <v>0</v>
      </c>
      <c r="AG58" s="82"/>
      <c r="AH58" s="83"/>
      <c r="AI58" s="35">
        <f t="shared" si="5"/>
        <v>0</v>
      </c>
      <c r="AJ58" s="36"/>
      <c r="AK58" s="90"/>
      <c r="AL58" s="90">
        <f t="shared" si="6"/>
        <v>0</v>
      </c>
      <c r="AM58" s="91"/>
      <c r="AN58" s="92"/>
      <c r="AO58" s="92">
        <f t="shared" si="7"/>
        <v>0</v>
      </c>
      <c r="AP58" s="93"/>
      <c r="AQ58" s="94"/>
      <c r="AR58" s="94">
        <f t="shared" si="8"/>
        <v>0</v>
      </c>
      <c r="AS58" s="95"/>
      <c r="AT58" s="96"/>
      <c r="AU58" s="96">
        <f t="shared" si="9"/>
        <v>0</v>
      </c>
      <c r="AV58" s="82"/>
      <c r="AW58" s="83"/>
      <c r="AX58" s="83">
        <f t="shared" si="10"/>
        <v>0</v>
      </c>
      <c r="AY58" s="97"/>
      <c r="AZ58" s="98"/>
      <c r="BA58" s="98">
        <f t="shared" si="11"/>
        <v>0</v>
      </c>
      <c r="BB58" s="99"/>
      <c r="BC58" s="99"/>
      <c r="BD58" s="99"/>
      <c r="BE58" s="307">
        <f t="shared" si="19"/>
        <v>0</v>
      </c>
      <c r="BF58" s="308">
        <f t="shared" si="19"/>
        <v>0</v>
      </c>
      <c r="BG58" s="309">
        <f t="shared" si="13"/>
        <v>930</v>
      </c>
      <c r="BH58" s="310">
        <f t="shared" si="14"/>
        <v>697.5</v>
      </c>
      <c r="BI58" s="47"/>
    </row>
    <row r="59" spans="1:61" s="100" customFormat="1" x14ac:dyDescent="0.35">
      <c r="A59" s="68">
        <v>28</v>
      </c>
      <c r="B59" s="69" t="s">
        <v>104</v>
      </c>
      <c r="C59" s="70" t="s">
        <v>105</v>
      </c>
      <c r="D59" s="71">
        <v>5</v>
      </c>
      <c r="E59" s="72"/>
      <c r="F59" s="73"/>
      <c r="G59" s="74"/>
      <c r="H59" s="75"/>
      <c r="I59" s="76"/>
      <c r="J59" s="77">
        <v>14</v>
      </c>
      <c r="K59" s="71">
        <f t="shared" si="18"/>
        <v>5</v>
      </c>
      <c r="L59" s="78"/>
      <c r="M59" s="79"/>
      <c r="N59" s="79">
        <f t="shared" si="15"/>
        <v>0</v>
      </c>
      <c r="O59" s="80"/>
      <c r="P59" s="81"/>
      <c r="Q59" s="81">
        <f t="shared" si="16"/>
        <v>0</v>
      </c>
      <c r="R59" s="82" t="s">
        <v>106</v>
      </c>
      <c r="S59" s="83">
        <v>3</v>
      </c>
      <c r="T59" s="83">
        <f t="shared" si="17"/>
        <v>42</v>
      </c>
      <c r="U59" s="84"/>
      <c r="V59" s="85"/>
      <c r="W59" s="85">
        <f t="shared" si="1"/>
        <v>0</v>
      </c>
      <c r="X59" s="80"/>
      <c r="Y59" s="81"/>
      <c r="Z59" s="81">
        <f t="shared" si="2"/>
        <v>0</v>
      </c>
      <c r="AA59" s="86"/>
      <c r="AB59" s="87"/>
      <c r="AC59" s="87">
        <f t="shared" si="3"/>
        <v>0</v>
      </c>
      <c r="AD59" s="88"/>
      <c r="AE59" s="89"/>
      <c r="AF59" s="89">
        <f t="shared" si="4"/>
        <v>0</v>
      </c>
      <c r="AG59" s="82"/>
      <c r="AH59" s="83"/>
      <c r="AI59" s="35">
        <f t="shared" si="5"/>
        <v>0</v>
      </c>
      <c r="AJ59" s="36"/>
      <c r="AK59" s="90"/>
      <c r="AL59" s="90">
        <f t="shared" si="6"/>
        <v>0</v>
      </c>
      <c r="AM59" s="91" t="s">
        <v>59</v>
      </c>
      <c r="AN59" s="92">
        <v>2</v>
      </c>
      <c r="AO59" s="92">
        <f t="shared" si="7"/>
        <v>28</v>
      </c>
      <c r="AP59" s="93"/>
      <c r="AQ59" s="94"/>
      <c r="AR59" s="94">
        <f t="shared" si="8"/>
        <v>0</v>
      </c>
      <c r="AS59" s="95"/>
      <c r="AT59" s="96"/>
      <c r="AU59" s="96">
        <f t="shared" si="9"/>
        <v>0</v>
      </c>
      <c r="AV59" s="82"/>
      <c r="AW59" s="83"/>
      <c r="AX59" s="83">
        <f t="shared" si="10"/>
        <v>0</v>
      </c>
      <c r="AY59" s="97"/>
      <c r="AZ59" s="98"/>
      <c r="BA59" s="98">
        <f t="shared" si="11"/>
        <v>0</v>
      </c>
      <c r="BB59" s="99"/>
      <c r="BC59" s="99"/>
      <c r="BD59" s="99"/>
      <c r="BE59" s="307">
        <f t="shared" si="19"/>
        <v>5</v>
      </c>
      <c r="BF59" s="308">
        <f t="shared" si="19"/>
        <v>70</v>
      </c>
      <c r="BG59" s="309">
        <f t="shared" si="13"/>
        <v>0</v>
      </c>
      <c r="BH59" s="310">
        <f t="shared" si="14"/>
        <v>0</v>
      </c>
      <c r="BI59" s="47"/>
    </row>
    <row r="60" spans="1:61" s="100" customFormat="1" x14ac:dyDescent="0.35">
      <c r="A60" s="68"/>
      <c r="B60" s="69"/>
      <c r="C60" s="70"/>
      <c r="D60" s="71"/>
      <c r="E60" s="72" t="s">
        <v>41</v>
      </c>
      <c r="F60" s="73" t="s">
        <v>42</v>
      </c>
      <c r="G60" s="74">
        <v>11361</v>
      </c>
      <c r="H60" s="75">
        <v>243923</v>
      </c>
      <c r="I60" s="76">
        <v>45</v>
      </c>
      <c r="J60" s="77">
        <v>14</v>
      </c>
      <c r="K60" s="71">
        <f t="shared" si="18"/>
        <v>45</v>
      </c>
      <c r="L60" s="78"/>
      <c r="M60" s="79"/>
      <c r="N60" s="79">
        <f t="shared" si="15"/>
        <v>0</v>
      </c>
      <c r="O60" s="80"/>
      <c r="P60" s="81"/>
      <c r="Q60" s="81">
        <f t="shared" si="16"/>
        <v>0</v>
      </c>
      <c r="R60" s="82"/>
      <c r="S60" s="83"/>
      <c r="T60" s="83">
        <f t="shared" si="17"/>
        <v>0</v>
      </c>
      <c r="U60" s="84"/>
      <c r="V60" s="85"/>
      <c r="W60" s="85">
        <f t="shared" si="1"/>
        <v>0</v>
      </c>
      <c r="X60" s="80"/>
      <c r="Y60" s="81"/>
      <c r="Z60" s="81">
        <f t="shared" si="2"/>
        <v>0</v>
      </c>
      <c r="AA60" s="86"/>
      <c r="AB60" s="87"/>
      <c r="AC60" s="87">
        <f t="shared" si="3"/>
        <v>0</v>
      </c>
      <c r="AD60" s="88"/>
      <c r="AE60" s="89"/>
      <c r="AF60" s="89">
        <f t="shared" si="4"/>
        <v>0</v>
      </c>
      <c r="AG60" s="82"/>
      <c r="AH60" s="83"/>
      <c r="AI60" s="35">
        <f t="shared" si="5"/>
        <v>0</v>
      </c>
      <c r="AJ60" s="36"/>
      <c r="AK60" s="90"/>
      <c r="AL60" s="90">
        <f t="shared" si="6"/>
        <v>0</v>
      </c>
      <c r="AM60" s="91"/>
      <c r="AN60" s="92"/>
      <c r="AO60" s="92">
        <f t="shared" si="7"/>
        <v>0</v>
      </c>
      <c r="AP60" s="93"/>
      <c r="AQ60" s="94"/>
      <c r="AR60" s="94">
        <f t="shared" si="8"/>
        <v>0</v>
      </c>
      <c r="AS60" s="95" t="s">
        <v>60</v>
      </c>
      <c r="AT60" s="96">
        <v>3</v>
      </c>
      <c r="AU60" s="96">
        <f t="shared" si="9"/>
        <v>42</v>
      </c>
      <c r="AV60" s="82"/>
      <c r="AW60" s="83"/>
      <c r="AX60" s="83">
        <f t="shared" si="10"/>
        <v>0</v>
      </c>
      <c r="AY60" s="97"/>
      <c r="AZ60" s="98"/>
      <c r="BA60" s="98">
        <f t="shared" si="11"/>
        <v>0</v>
      </c>
      <c r="BB60" s="99"/>
      <c r="BC60" s="99"/>
      <c r="BD60" s="99"/>
      <c r="BE60" s="307">
        <f t="shared" si="19"/>
        <v>3</v>
      </c>
      <c r="BF60" s="308">
        <f t="shared" si="19"/>
        <v>42</v>
      </c>
      <c r="BG60" s="309">
        <f t="shared" si="13"/>
        <v>42</v>
      </c>
      <c r="BH60" s="310">
        <f t="shared" si="14"/>
        <v>588</v>
      </c>
      <c r="BI60" s="47"/>
    </row>
    <row r="61" spans="1:61" s="100" customFormat="1" x14ac:dyDescent="0.35">
      <c r="A61" s="68">
        <v>29</v>
      </c>
      <c r="B61" s="69" t="s">
        <v>107</v>
      </c>
      <c r="C61" s="70" t="s">
        <v>108</v>
      </c>
      <c r="D61" s="71">
        <v>8</v>
      </c>
      <c r="E61" s="72"/>
      <c r="F61" s="73"/>
      <c r="G61" s="74"/>
      <c r="H61" s="75"/>
      <c r="I61" s="76"/>
      <c r="J61" s="77">
        <v>75</v>
      </c>
      <c r="K61" s="71">
        <f t="shared" si="18"/>
        <v>8</v>
      </c>
      <c r="L61" s="78" t="s">
        <v>109</v>
      </c>
      <c r="M61" s="79">
        <v>2</v>
      </c>
      <c r="N61" s="79">
        <f t="shared" si="15"/>
        <v>150</v>
      </c>
      <c r="O61" s="80"/>
      <c r="P61" s="81"/>
      <c r="Q61" s="81">
        <f t="shared" si="16"/>
        <v>0</v>
      </c>
      <c r="R61" s="82" t="s">
        <v>110</v>
      </c>
      <c r="S61" s="83">
        <f>1+1</f>
        <v>2</v>
      </c>
      <c r="T61" s="83">
        <f t="shared" si="17"/>
        <v>150</v>
      </c>
      <c r="U61" s="84"/>
      <c r="V61" s="85"/>
      <c r="W61" s="85">
        <f t="shared" si="1"/>
        <v>0</v>
      </c>
      <c r="X61" s="80" t="s">
        <v>111</v>
      </c>
      <c r="Y61" s="81">
        <f>1+1</f>
        <v>2</v>
      </c>
      <c r="Z61" s="81">
        <f t="shared" si="2"/>
        <v>150</v>
      </c>
      <c r="AA61" s="86"/>
      <c r="AB61" s="87"/>
      <c r="AC61" s="87">
        <f t="shared" si="3"/>
        <v>0</v>
      </c>
      <c r="AD61" s="88"/>
      <c r="AE61" s="89"/>
      <c r="AF61" s="89">
        <f t="shared" si="4"/>
        <v>0</v>
      </c>
      <c r="AG61" s="82"/>
      <c r="AH61" s="83"/>
      <c r="AI61" s="35">
        <f t="shared" si="5"/>
        <v>0</v>
      </c>
      <c r="AJ61" s="36"/>
      <c r="AK61" s="90"/>
      <c r="AL61" s="90">
        <f t="shared" si="6"/>
        <v>0</v>
      </c>
      <c r="AM61" s="91"/>
      <c r="AN61" s="92"/>
      <c r="AO61" s="92">
        <f t="shared" si="7"/>
        <v>0</v>
      </c>
      <c r="AP61" s="93"/>
      <c r="AQ61" s="94"/>
      <c r="AR61" s="94">
        <f t="shared" si="8"/>
        <v>0</v>
      </c>
      <c r="AS61" s="95"/>
      <c r="AT61" s="96"/>
      <c r="AU61" s="96">
        <f t="shared" si="9"/>
        <v>0</v>
      </c>
      <c r="AV61" s="82"/>
      <c r="AW61" s="83"/>
      <c r="AX61" s="83">
        <f t="shared" si="10"/>
        <v>0</v>
      </c>
      <c r="AY61" s="97"/>
      <c r="AZ61" s="98"/>
      <c r="BA61" s="98">
        <f t="shared" si="11"/>
        <v>0</v>
      </c>
      <c r="BB61" s="99"/>
      <c r="BC61" s="99"/>
      <c r="BD61" s="99"/>
      <c r="BE61" s="307">
        <f t="shared" si="19"/>
        <v>6</v>
      </c>
      <c r="BF61" s="308">
        <f t="shared" si="19"/>
        <v>450</v>
      </c>
      <c r="BG61" s="309">
        <f t="shared" si="13"/>
        <v>2</v>
      </c>
      <c r="BH61" s="310">
        <f t="shared" si="14"/>
        <v>150</v>
      </c>
      <c r="BI61" s="47"/>
    </row>
    <row r="62" spans="1:61" s="100" customFormat="1" x14ac:dyDescent="0.35">
      <c r="A62" s="70"/>
      <c r="B62" s="69"/>
      <c r="C62" s="70"/>
      <c r="D62" s="71">
        <v>19</v>
      </c>
      <c r="E62" s="72"/>
      <c r="F62" s="101"/>
      <c r="G62" s="74"/>
      <c r="H62" s="75"/>
      <c r="I62" s="76"/>
      <c r="J62" s="77">
        <v>70</v>
      </c>
      <c r="K62" s="71">
        <f t="shared" si="18"/>
        <v>19</v>
      </c>
      <c r="L62" s="78"/>
      <c r="M62" s="79"/>
      <c r="N62" s="79">
        <f t="shared" si="15"/>
        <v>0</v>
      </c>
      <c r="O62" s="80"/>
      <c r="P62" s="81"/>
      <c r="Q62" s="81">
        <f t="shared" si="16"/>
        <v>0</v>
      </c>
      <c r="R62" s="82"/>
      <c r="S62" s="83"/>
      <c r="T62" s="83">
        <f t="shared" si="17"/>
        <v>0</v>
      </c>
      <c r="U62" s="84"/>
      <c r="V62" s="85"/>
      <c r="W62" s="85">
        <f t="shared" si="1"/>
        <v>0</v>
      </c>
      <c r="X62" s="80"/>
      <c r="Y62" s="81"/>
      <c r="Z62" s="81">
        <f t="shared" si="2"/>
        <v>0</v>
      </c>
      <c r="AA62" s="86"/>
      <c r="AB62" s="87"/>
      <c r="AC62" s="87">
        <f t="shared" si="3"/>
        <v>0</v>
      </c>
      <c r="AD62" s="88"/>
      <c r="AE62" s="89"/>
      <c r="AF62" s="89">
        <f t="shared" si="4"/>
        <v>0</v>
      </c>
      <c r="AG62" s="82"/>
      <c r="AH62" s="83"/>
      <c r="AI62" s="35">
        <f t="shared" si="5"/>
        <v>0</v>
      </c>
      <c r="AJ62" s="36"/>
      <c r="AK62" s="90"/>
      <c r="AL62" s="90">
        <f t="shared" si="6"/>
        <v>0</v>
      </c>
      <c r="AM62" s="91"/>
      <c r="AN62" s="92"/>
      <c r="AO62" s="92">
        <f t="shared" si="7"/>
        <v>0</v>
      </c>
      <c r="AP62" s="93"/>
      <c r="AQ62" s="94"/>
      <c r="AR62" s="94">
        <f t="shared" si="8"/>
        <v>0</v>
      </c>
      <c r="AS62" s="95"/>
      <c r="AT62" s="96"/>
      <c r="AU62" s="96">
        <f t="shared" si="9"/>
        <v>0</v>
      </c>
      <c r="AV62" s="82"/>
      <c r="AW62" s="83"/>
      <c r="AX62" s="83">
        <f t="shared" si="10"/>
        <v>0</v>
      </c>
      <c r="AY62" s="97"/>
      <c r="AZ62" s="98"/>
      <c r="BA62" s="98">
        <f t="shared" si="11"/>
        <v>0</v>
      </c>
      <c r="BB62" s="99"/>
      <c r="BC62" s="99"/>
      <c r="BD62" s="99"/>
      <c r="BE62" s="307">
        <f t="shared" si="19"/>
        <v>0</v>
      </c>
      <c r="BF62" s="308">
        <f t="shared" si="19"/>
        <v>0</v>
      </c>
      <c r="BG62" s="309">
        <f t="shared" si="13"/>
        <v>19</v>
      </c>
      <c r="BH62" s="310">
        <f t="shared" si="14"/>
        <v>1330</v>
      </c>
      <c r="BI62" s="47"/>
    </row>
    <row r="63" spans="1:61" s="100" customFormat="1" x14ac:dyDescent="0.35">
      <c r="A63" s="70"/>
      <c r="B63" s="69"/>
      <c r="C63" s="70"/>
      <c r="D63" s="71"/>
      <c r="E63" s="72" t="s">
        <v>41</v>
      </c>
      <c r="F63" s="73" t="s">
        <v>42</v>
      </c>
      <c r="G63" s="74">
        <v>11361</v>
      </c>
      <c r="H63" s="75">
        <v>243923</v>
      </c>
      <c r="I63" s="76">
        <v>15</v>
      </c>
      <c r="J63" s="77">
        <v>75</v>
      </c>
      <c r="K63" s="71">
        <f t="shared" si="18"/>
        <v>15</v>
      </c>
      <c r="L63" s="78"/>
      <c r="M63" s="79"/>
      <c r="N63" s="79">
        <f t="shared" si="15"/>
        <v>0</v>
      </c>
      <c r="O63" s="80"/>
      <c r="P63" s="81"/>
      <c r="Q63" s="81">
        <f t="shared" si="16"/>
        <v>0</v>
      </c>
      <c r="R63" s="82"/>
      <c r="S63" s="83"/>
      <c r="T63" s="83">
        <f t="shared" si="17"/>
        <v>0</v>
      </c>
      <c r="U63" s="84"/>
      <c r="V63" s="85"/>
      <c r="W63" s="85">
        <f t="shared" si="1"/>
        <v>0</v>
      </c>
      <c r="X63" s="80"/>
      <c r="Y63" s="81"/>
      <c r="Z63" s="81">
        <f t="shared" si="2"/>
        <v>0</v>
      </c>
      <c r="AA63" s="86"/>
      <c r="AB63" s="87"/>
      <c r="AC63" s="87">
        <f t="shared" si="3"/>
        <v>0</v>
      </c>
      <c r="AD63" s="88"/>
      <c r="AE63" s="89"/>
      <c r="AF63" s="89">
        <f t="shared" si="4"/>
        <v>0</v>
      </c>
      <c r="AG63" s="82"/>
      <c r="AH63" s="83"/>
      <c r="AI63" s="35">
        <f t="shared" si="5"/>
        <v>0</v>
      </c>
      <c r="AJ63" s="36"/>
      <c r="AK63" s="90"/>
      <c r="AL63" s="90">
        <f t="shared" si="6"/>
        <v>0</v>
      </c>
      <c r="AM63" s="91"/>
      <c r="AN63" s="92"/>
      <c r="AO63" s="92">
        <f t="shared" si="7"/>
        <v>0</v>
      </c>
      <c r="AP63" s="93"/>
      <c r="AQ63" s="94"/>
      <c r="AR63" s="94">
        <f t="shared" si="8"/>
        <v>0</v>
      </c>
      <c r="AS63" s="95"/>
      <c r="AT63" s="96"/>
      <c r="AU63" s="96">
        <f t="shared" si="9"/>
        <v>0</v>
      </c>
      <c r="AV63" s="82"/>
      <c r="AW63" s="83"/>
      <c r="AX63" s="83">
        <f t="shared" si="10"/>
        <v>0</v>
      </c>
      <c r="AY63" s="97"/>
      <c r="AZ63" s="98"/>
      <c r="BA63" s="98">
        <f t="shared" si="11"/>
        <v>0</v>
      </c>
      <c r="BB63" s="99"/>
      <c r="BC63" s="99"/>
      <c r="BD63" s="99"/>
      <c r="BE63" s="307">
        <f t="shared" si="19"/>
        <v>0</v>
      </c>
      <c r="BF63" s="308">
        <f t="shared" si="19"/>
        <v>0</v>
      </c>
      <c r="BG63" s="309">
        <f t="shared" si="13"/>
        <v>15</v>
      </c>
      <c r="BH63" s="310">
        <f t="shared" si="14"/>
        <v>1125</v>
      </c>
      <c r="BI63" s="47"/>
    </row>
    <row r="64" spans="1:61" s="100" customFormat="1" x14ac:dyDescent="0.35">
      <c r="A64" s="68">
        <v>30</v>
      </c>
      <c r="B64" s="69" t="s">
        <v>112</v>
      </c>
      <c r="C64" s="70" t="s">
        <v>108</v>
      </c>
      <c r="D64" s="71">
        <v>14</v>
      </c>
      <c r="E64" s="72"/>
      <c r="F64" s="73"/>
      <c r="G64" s="74"/>
      <c r="H64" s="75"/>
      <c r="I64" s="76"/>
      <c r="J64" s="77">
        <v>330</v>
      </c>
      <c r="K64" s="71">
        <f t="shared" si="18"/>
        <v>14</v>
      </c>
      <c r="L64" s="78"/>
      <c r="M64" s="79"/>
      <c r="N64" s="79">
        <f t="shared" si="15"/>
        <v>0</v>
      </c>
      <c r="O64" s="80"/>
      <c r="P64" s="81"/>
      <c r="Q64" s="81">
        <f t="shared" si="16"/>
        <v>0</v>
      </c>
      <c r="R64" s="82" t="s">
        <v>110</v>
      </c>
      <c r="S64" s="83">
        <f>1+1</f>
        <v>2</v>
      </c>
      <c r="T64" s="83">
        <f t="shared" si="17"/>
        <v>660</v>
      </c>
      <c r="U64" s="84"/>
      <c r="V64" s="85"/>
      <c r="W64" s="85">
        <f t="shared" si="1"/>
        <v>0</v>
      </c>
      <c r="X64" s="80" t="s">
        <v>64</v>
      </c>
      <c r="Y64" s="81">
        <v>2</v>
      </c>
      <c r="Z64" s="81">
        <f t="shared" si="2"/>
        <v>660</v>
      </c>
      <c r="AA64" s="86"/>
      <c r="AB64" s="87"/>
      <c r="AC64" s="87">
        <f t="shared" si="3"/>
        <v>0</v>
      </c>
      <c r="AD64" s="88"/>
      <c r="AE64" s="89"/>
      <c r="AF64" s="89">
        <f t="shared" si="4"/>
        <v>0</v>
      </c>
      <c r="AG64" s="82"/>
      <c r="AH64" s="83"/>
      <c r="AI64" s="35">
        <f t="shared" si="5"/>
        <v>0</v>
      </c>
      <c r="AJ64" s="36"/>
      <c r="AK64" s="90"/>
      <c r="AL64" s="90">
        <f t="shared" si="6"/>
        <v>0</v>
      </c>
      <c r="AM64" s="91"/>
      <c r="AN64" s="92"/>
      <c r="AO64" s="92">
        <f t="shared" si="7"/>
        <v>0</v>
      </c>
      <c r="AP64" s="93"/>
      <c r="AQ64" s="94"/>
      <c r="AR64" s="94">
        <f t="shared" si="8"/>
        <v>0</v>
      </c>
      <c r="AS64" s="95"/>
      <c r="AT64" s="96"/>
      <c r="AU64" s="96">
        <f t="shared" si="9"/>
        <v>0</v>
      </c>
      <c r="AV64" s="82"/>
      <c r="AW64" s="83"/>
      <c r="AX64" s="83">
        <f t="shared" si="10"/>
        <v>0</v>
      </c>
      <c r="AY64" s="97"/>
      <c r="AZ64" s="98"/>
      <c r="BA64" s="98">
        <f t="shared" si="11"/>
        <v>0</v>
      </c>
      <c r="BB64" s="99"/>
      <c r="BC64" s="99"/>
      <c r="BD64" s="99"/>
      <c r="BE64" s="307">
        <f t="shared" si="19"/>
        <v>4</v>
      </c>
      <c r="BF64" s="308">
        <f t="shared" si="19"/>
        <v>1320</v>
      </c>
      <c r="BG64" s="309">
        <f t="shared" si="13"/>
        <v>10</v>
      </c>
      <c r="BH64" s="310">
        <f t="shared" si="14"/>
        <v>3300</v>
      </c>
      <c r="BI64" s="47"/>
    </row>
    <row r="65" spans="1:61" s="100" customFormat="1" x14ac:dyDescent="0.35">
      <c r="A65" s="68"/>
      <c r="B65" s="69"/>
      <c r="C65" s="70"/>
      <c r="D65" s="71"/>
      <c r="E65" s="72" t="s">
        <v>41</v>
      </c>
      <c r="F65" s="73" t="s">
        <v>42</v>
      </c>
      <c r="G65" s="74">
        <v>11361</v>
      </c>
      <c r="H65" s="75">
        <v>243923</v>
      </c>
      <c r="I65" s="76">
        <v>10</v>
      </c>
      <c r="J65" s="77">
        <v>330</v>
      </c>
      <c r="K65" s="71">
        <f t="shared" si="18"/>
        <v>10</v>
      </c>
      <c r="L65" s="78"/>
      <c r="M65" s="79"/>
      <c r="N65" s="79">
        <f t="shared" si="15"/>
        <v>0</v>
      </c>
      <c r="O65" s="80"/>
      <c r="P65" s="81"/>
      <c r="Q65" s="81">
        <f t="shared" si="16"/>
        <v>0</v>
      </c>
      <c r="R65" s="82"/>
      <c r="S65" s="83"/>
      <c r="T65" s="83">
        <f t="shared" si="17"/>
        <v>0</v>
      </c>
      <c r="U65" s="84"/>
      <c r="V65" s="85"/>
      <c r="W65" s="85">
        <f t="shared" si="1"/>
        <v>0</v>
      </c>
      <c r="X65" s="80"/>
      <c r="Y65" s="81"/>
      <c r="Z65" s="81">
        <f t="shared" si="2"/>
        <v>0</v>
      </c>
      <c r="AA65" s="86"/>
      <c r="AB65" s="87"/>
      <c r="AC65" s="87">
        <f t="shared" si="3"/>
        <v>0</v>
      </c>
      <c r="AD65" s="88"/>
      <c r="AE65" s="89"/>
      <c r="AF65" s="89">
        <f t="shared" si="4"/>
        <v>0</v>
      </c>
      <c r="AG65" s="82"/>
      <c r="AH65" s="83"/>
      <c r="AI65" s="35">
        <f t="shared" si="5"/>
        <v>0</v>
      </c>
      <c r="AJ65" s="36"/>
      <c r="AK65" s="90"/>
      <c r="AL65" s="90">
        <f t="shared" si="6"/>
        <v>0</v>
      </c>
      <c r="AM65" s="91"/>
      <c r="AN65" s="92"/>
      <c r="AO65" s="92">
        <f t="shared" si="7"/>
        <v>0</v>
      </c>
      <c r="AP65" s="93"/>
      <c r="AQ65" s="94"/>
      <c r="AR65" s="94">
        <f t="shared" si="8"/>
        <v>0</v>
      </c>
      <c r="AS65" s="95"/>
      <c r="AT65" s="96"/>
      <c r="AU65" s="96">
        <f t="shared" si="9"/>
        <v>0</v>
      </c>
      <c r="AV65" s="82"/>
      <c r="AW65" s="83"/>
      <c r="AX65" s="83">
        <f t="shared" si="10"/>
        <v>0</v>
      </c>
      <c r="AY65" s="97"/>
      <c r="AZ65" s="98"/>
      <c r="BA65" s="98">
        <f t="shared" si="11"/>
        <v>0</v>
      </c>
      <c r="BB65" s="99"/>
      <c r="BC65" s="99"/>
      <c r="BD65" s="99"/>
      <c r="BE65" s="307">
        <f t="shared" si="19"/>
        <v>0</v>
      </c>
      <c r="BF65" s="308">
        <f t="shared" si="19"/>
        <v>0</v>
      </c>
      <c r="BG65" s="309">
        <f t="shared" si="13"/>
        <v>10</v>
      </c>
      <c r="BH65" s="310">
        <f t="shared" si="14"/>
        <v>3300</v>
      </c>
      <c r="BI65" s="47"/>
    </row>
    <row r="66" spans="1:61" s="100" customFormat="1" x14ac:dyDescent="0.35">
      <c r="A66" s="68">
        <v>31</v>
      </c>
      <c r="B66" s="69" t="s">
        <v>113</v>
      </c>
      <c r="C66" s="70" t="s">
        <v>105</v>
      </c>
      <c r="D66" s="71">
        <f>'[1]งวด 30-10-67'!BC40</f>
        <v>3</v>
      </c>
      <c r="E66" s="72"/>
      <c r="F66" s="73"/>
      <c r="G66" s="74"/>
      <c r="H66" s="75"/>
      <c r="I66" s="76"/>
      <c r="J66" s="77">
        <v>95</v>
      </c>
      <c r="K66" s="71">
        <f t="shared" si="18"/>
        <v>3</v>
      </c>
      <c r="L66" s="78"/>
      <c r="M66" s="79"/>
      <c r="N66" s="79">
        <f t="shared" si="15"/>
        <v>0</v>
      </c>
      <c r="O66" s="80"/>
      <c r="P66" s="81"/>
      <c r="Q66" s="81">
        <f t="shared" si="16"/>
        <v>0</v>
      </c>
      <c r="R66" s="82" t="s">
        <v>83</v>
      </c>
      <c r="S66" s="83">
        <v>2</v>
      </c>
      <c r="T66" s="83">
        <f t="shared" si="17"/>
        <v>190</v>
      </c>
      <c r="U66" s="84"/>
      <c r="V66" s="85"/>
      <c r="W66" s="85">
        <f t="shared" si="1"/>
        <v>0</v>
      </c>
      <c r="X66" s="80"/>
      <c r="Y66" s="81"/>
      <c r="Z66" s="81">
        <f t="shared" si="2"/>
        <v>0</v>
      </c>
      <c r="AA66" s="86"/>
      <c r="AB66" s="87"/>
      <c r="AC66" s="87">
        <f t="shared" si="3"/>
        <v>0</v>
      </c>
      <c r="AD66" s="88"/>
      <c r="AE66" s="89"/>
      <c r="AF66" s="89">
        <f t="shared" si="4"/>
        <v>0</v>
      </c>
      <c r="AG66" s="82"/>
      <c r="AH66" s="83"/>
      <c r="AI66" s="35">
        <f t="shared" si="5"/>
        <v>0</v>
      </c>
      <c r="AJ66" s="36"/>
      <c r="AK66" s="90"/>
      <c r="AL66" s="90">
        <f t="shared" si="6"/>
        <v>0</v>
      </c>
      <c r="AM66" s="91"/>
      <c r="AN66" s="92"/>
      <c r="AO66" s="92">
        <f t="shared" si="7"/>
        <v>0</v>
      </c>
      <c r="AP66" s="93"/>
      <c r="AQ66" s="94"/>
      <c r="AR66" s="94">
        <f t="shared" si="8"/>
        <v>0</v>
      </c>
      <c r="AS66" s="95"/>
      <c r="AT66" s="96"/>
      <c r="AU66" s="96">
        <f t="shared" si="9"/>
        <v>0</v>
      </c>
      <c r="AV66" s="82"/>
      <c r="AW66" s="83"/>
      <c r="AX66" s="83">
        <f t="shared" si="10"/>
        <v>0</v>
      </c>
      <c r="AY66" s="97"/>
      <c r="AZ66" s="98"/>
      <c r="BA66" s="98">
        <f t="shared" si="11"/>
        <v>0</v>
      </c>
      <c r="BB66" s="99"/>
      <c r="BC66" s="99"/>
      <c r="BD66" s="99"/>
      <c r="BE66" s="307">
        <f t="shared" si="19"/>
        <v>2</v>
      </c>
      <c r="BF66" s="308">
        <f t="shared" si="19"/>
        <v>190</v>
      </c>
      <c r="BG66" s="309">
        <f t="shared" si="13"/>
        <v>1</v>
      </c>
      <c r="BH66" s="310">
        <f t="shared" si="14"/>
        <v>95</v>
      </c>
      <c r="BI66" s="47"/>
    </row>
    <row r="67" spans="1:61" s="100" customFormat="1" x14ac:dyDescent="0.35">
      <c r="A67" s="68"/>
      <c r="B67" s="69"/>
      <c r="C67" s="70"/>
      <c r="D67" s="71"/>
      <c r="E67" s="72" t="s">
        <v>41</v>
      </c>
      <c r="F67" s="73" t="s">
        <v>42</v>
      </c>
      <c r="G67" s="74">
        <v>11361</v>
      </c>
      <c r="H67" s="75">
        <v>243923</v>
      </c>
      <c r="I67" s="76">
        <v>12</v>
      </c>
      <c r="J67" s="77">
        <v>95</v>
      </c>
      <c r="K67" s="71">
        <f t="shared" si="18"/>
        <v>12</v>
      </c>
      <c r="L67" s="78"/>
      <c r="M67" s="79"/>
      <c r="N67" s="79">
        <f t="shared" si="15"/>
        <v>0</v>
      </c>
      <c r="O67" s="80"/>
      <c r="P67" s="81"/>
      <c r="Q67" s="81">
        <f t="shared" si="16"/>
        <v>0</v>
      </c>
      <c r="R67" s="82"/>
      <c r="S67" s="83"/>
      <c r="T67" s="83">
        <f t="shared" si="17"/>
        <v>0</v>
      </c>
      <c r="U67" s="84"/>
      <c r="V67" s="85"/>
      <c r="W67" s="85">
        <f t="shared" si="1"/>
        <v>0</v>
      </c>
      <c r="X67" s="80"/>
      <c r="Y67" s="81"/>
      <c r="Z67" s="81">
        <f t="shared" si="2"/>
        <v>0</v>
      </c>
      <c r="AA67" s="86"/>
      <c r="AB67" s="87"/>
      <c r="AC67" s="87">
        <f t="shared" si="3"/>
        <v>0</v>
      </c>
      <c r="AD67" s="88"/>
      <c r="AE67" s="89"/>
      <c r="AF67" s="89">
        <f t="shared" si="4"/>
        <v>0</v>
      </c>
      <c r="AG67" s="82"/>
      <c r="AH67" s="83"/>
      <c r="AI67" s="35">
        <f t="shared" si="5"/>
        <v>0</v>
      </c>
      <c r="AJ67" s="36"/>
      <c r="AK67" s="90"/>
      <c r="AL67" s="90">
        <f t="shared" si="6"/>
        <v>0</v>
      </c>
      <c r="AM67" s="91"/>
      <c r="AN67" s="92"/>
      <c r="AO67" s="92">
        <f t="shared" si="7"/>
        <v>0</v>
      </c>
      <c r="AP67" s="93"/>
      <c r="AQ67" s="94"/>
      <c r="AR67" s="94">
        <f t="shared" si="8"/>
        <v>0</v>
      </c>
      <c r="AS67" s="95"/>
      <c r="AT67" s="96"/>
      <c r="AU67" s="96">
        <f t="shared" si="9"/>
        <v>0</v>
      </c>
      <c r="AV67" s="82"/>
      <c r="AW67" s="83"/>
      <c r="AX67" s="83">
        <f t="shared" si="10"/>
        <v>0</v>
      </c>
      <c r="AY67" s="97"/>
      <c r="AZ67" s="98"/>
      <c r="BA67" s="98">
        <f t="shared" si="11"/>
        <v>0</v>
      </c>
      <c r="BB67" s="99"/>
      <c r="BC67" s="99"/>
      <c r="BD67" s="99"/>
      <c r="BE67" s="307">
        <f t="shared" si="19"/>
        <v>0</v>
      </c>
      <c r="BF67" s="308">
        <f t="shared" si="19"/>
        <v>0</v>
      </c>
      <c r="BG67" s="309">
        <f t="shared" si="13"/>
        <v>12</v>
      </c>
      <c r="BH67" s="310">
        <f t="shared" si="14"/>
        <v>1140</v>
      </c>
      <c r="BI67" s="47"/>
    </row>
    <row r="68" spans="1:61" s="100" customFormat="1" ht="42" x14ac:dyDescent="0.35">
      <c r="A68" s="68">
        <v>32</v>
      </c>
      <c r="B68" s="69" t="s">
        <v>114</v>
      </c>
      <c r="C68" s="70" t="s">
        <v>105</v>
      </c>
      <c r="D68" s="71">
        <f>'[1]งวด 30-10-67'!BC41</f>
        <v>12</v>
      </c>
      <c r="E68" s="72"/>
      <c r="F68" s="73"/>
      <c r="G68" s="74"/>
      <c r="H68" s="75"/>
      <c r="I68" s="76"/>
      <c r="J68" s="77">
        <v>26</v>
      </c>
      <c r="K68" s="71">
        <f t="shared" si="18"/>
        <v>12</v>
      </c>
      <c r="L68" s="78"/>
      <c r="M68" s="79"/>
      <c r="N68" s="79">
        <f t="shared" si="15"/>
        <v>0</v>
      </c>
      <c r="O68" s="80"/>
      <c r="P68" s="81"/>
      <c r="Q68" s="81">
        <f t="shared" si="16"/>
        <v>0</v>
      </c>
      <c r="R68" s="82"/>
      <c r="S68" s="83"/>
      <c r="T68" s="83">
        <f t="shared" si="17"/>
        <v>0</v>
      </c>
      <c r="U68" s="84"/>
      <c r="V68" s="85"/>
      <c r="W68" s="85">
        <f t="shared" si="1"/>
        <v>0</v>
      </c>
      <c r="X68" s="80"/>
      <c r="Y68" s="81"/>
      <c r="Z68" s="81">
        <f t="shared" si="2"/>
        <v>0</v>
      </c>
      <c r="AA68" s="86"/>
      <c r="AB68" s="87"/>
      <c r="AC68" s="87">
        <f t="shared" si="3"/>
        <v>0</v>
      </c>
      <c r="AD68" s="88"/>
      <c r="AE68" s="89"/>
      <c r="AF68" s="89">
        <f t="shared" si="4"/>
        <v>0</v>
      </c>
      <c r="AG68" s="82"/>
      <c r="AH68" s="83"/>
      <c r="AI68" s="35">
        <f t="shared" si="5"/>
        <v>0</v>
      </c>
      <c r="AJ68" s="36"/>
      <c r="AK68" s="90"/>
      <c r="AL68" s="90">
        <f t="shared" si="6"/>
        <v>0</v>
      </c>
      <c r="AM68" s="91"/>
      <c r="AN68" s="92"/>
      <c r="AO68" s="92">
        <f t="shared" si="7"/>
        <v>0</v>
      </c>
      <c r="AP68" s="93"/>
      <c r="AQ68" s="94"/>
      <c r="AR68" s="94">
        <f t="shared" si="8"/>
        <v>0</v>
      </c>
      <c r="AS68" s="95"/>
      <c r="AT68" s="96"/>
      <c r="AU68" s="96">
        <f t="shared" si="9"/>
        <v>0</v>
      </c>
      <c r="AV68" s="82" t="s">
        <v>40</v>
      </c>
      <c r="AW68" s="83">
        <v>2</v>
      </c>
      <c r="AX68" s="83">
        <f t="shared" si="10"/>
        <v>52</v>
      </c>
      <c r="AY68" s="97"/>
      <c r="AZ68" s="98"/>
      <c r="BA68" s="98">
        <f t="shared" si="11"/>
        <v>0</v>
      </c>
      <c r="BB68" s="99"/>
      <c r="BC68" s="99"/>
      <c r="BD68" s="99"/>
      <c r="BE68" s="307">
        <f t="shared" si="19"/>
        <v>2</v>
      </c>
      <c r="BF68" s="308">
        <f t="shared" si="19"/>
        <v>52</v>
      </c>
      <c r="BG68" s="309">
        <f t="shared" si="13"/>
        <v>10</v>
      </c>
      <c r="BH68" s="310">
        <f t="shared" si="14"/>
        <v>260</v>
      </c>
      <c r="BI68" s="47"/>
    </row>
    <row r="69" spans="1:61" s="100" customFormat="1" ht="42" x14ac:dyDescent="0.35">
      <c r="A69" s="68">
        <v>33</v>
      </c>
      <c r="B69" s="69" t="s">
        <v>115</v>
      </c>
      <c r="C69" s="70" t="s">
        <v>105</v>
      </c>
      <c r="D69" s="71">
        <f>'[1]งวด 30-10-67'!BC42</f>
        <v>1</v>
      </c>
      <c r="E69" s="72"/>
      <c r="F69" s="73"/>
      <c r="G69" s="74"/>
      <c r="H69" s="75"/>
      <c r="I69" s="76"/>
      <c r="J69" s="77">
        <v>16</v>
      </c>
      <c r="K69" s="71">
        <f t="shared" si="18"/>
        <v>1</v>
      </c>
      <c r="L69" s="78"/>
      <c r="M69" s="79"/>
      <c r="N69" s="79">
        <f t="shared" si="15"/>
        <v>0</v>
      </c>
      <c r="O69" s="80"/>
      <c r="P69" s="81"/>
      <c r="Q69" s="81">
        <f t="shared" si="16"/>
        <v>0</v>
      </c>
      <c r="R69" s="82"/>
      <c r="S69" s="83"/>
      <c r="T69" s="83">
        <f t="shared" si="17"/>
        <v>0</v>
      </c>
      <c r="U69" s="84"/>
      <c r="V69" s="85"/>
      <c r="W69" s="85">
        <f t="shared" si="1"/>
        <v>0</v>
      </c>
      <c r="X69" s="80"/>
      <c r="Y69" s="81"/>
      <c r="Z69" s="81">
        <f t="shared" si="2"/>
        <v>0</v>
      </c>
      <c r="AA69" s="86"/>
      <c r="AB69" s="87"/>
      <c r="AC69" s="87">
        <f t="shared" si="3"/>
        <v>0</v>
      </c>
      <c r="AD69" s="88"/>
      <c r="AE69" s="89"/>
      <c r="AF69" s="89">
        <f t="shared" si="4"/>
        <v>0</v>
      </c>
      <c r="AG69" s="82"/>
      <c r="AH69" s="83"/>
      <c r="AI69" s="35">
        <f t="shared" si="5"/>
        <v>0</v>
      </c>
      <c r="AJ69" s="36"/>
      <c r="AK69" s="90"/>
      <c r="AL69" s="90">
        <f t="shared" si="6"/>
        <v>0</v>
      </c>
      <c r="AM69" s="91"/>
      <c r="AN69" s="92"/>
      <c r="AO69" s="92">
        <f t="shared" si="7"/>
        <v>0</v>
      </c>
      <c r="AP69" s="93"/>
      <c r="AQ69" s="94"/>
      <c r="AR69" s="94">
        <f t="shared" si="8"/>
        <v>0</v>
      </c>
      <c r="AS69" s="95"/>
      <c r="AT69" s="96"/>
      <c r="AU69" s="96">
        <f t="shared" si="9"/>
        <v>0</v>
      </c>
      <c r="AV69" s="82"/>
      <c r="AW69" s="83"/>
      <c r="AX69" s="83">
        <f t="shared" si="10"/>
        <v>0</v>
      </c>
      <c r="AY69" s="97"/>
      <c r="AZ69" s="98"/>
      <c r="BA69" s="98">
        <f t="shared" ref="BA69:BA122" si="20">J69*AZ69</f>
        <v>0</v>
      </c>
      <c r="BB69" s="99"/>
      <c r="BC69" s="99"/>
      <c r="BD69" s="99"/>
      <c r="BE69" s="307">
        <f t="shared" si="19"/>
        <v>0</v>
      </c>
      <c r="BF69" s="308">
        <f t="shared" si="19"/>
        <v>0</v>
      </c>
      <c r="BG69" s="309">
        <f t="shared" ref="BG69:BG123" si="21">K69-BE69</f>
        <v>1</v>
      </c>
      <c r="BH69" s="310">
        <f t="shared" ref="BH69:BH122" si="22">J69*BG69</f>
        <v>16</v>
      </c>
      <c r="BI69" s="47"/>
    </row>
    <row r="70" spans="1:61" s="100" customFormat="1" x14ac:dyDescent="0.35">
      <c r="A70" s="68"/>
      <c r="B70" s="69"/>
      <c r="C70" s="70"/>
      <c r="D70" s="71">
        <f>'[1]งวด 30-10-67'!BC43</f>
        <v>7</v>
      </c>
      <c r="E70" s="72"/>
      <c r="F70" s="101"/>
      <c r="G70" s="74"/>
      <c r="H70" s="75"/>
      <c r="I70" s="76"/>
      <c r="J70" s="77">
        <v>38</v>
      </c>
      <c r="K70" s="71">
        <f t="shared" si="18"/>
        <v>7</v>
      </c>
      <c r="L70" s="78"/>
      <c r="M70" s="79"/>
      <c r="N70" s="79">
        <f t="shared" ref="N70:N122" si="23">J70*M70</f>
        <v>0</v>
      </c>
      <c r="O70" s="80"/>
      <c r="P70" s="81"/>
      <c r="Q70" s="81">
        <f t="shared" ref="Q70:Q122" si="24">J70*P70</f>
        <v>0</v>
      </c>
      <c r="R70" s="82"/>
      <c r="S70" s="83"/>
      <c r="T70" s="83">
        <f t="shared" ref="T70:T122" si="25">J70*S70</f>
        <v>0</v>
      </c>
      <c r="U70" s="84"/>
      <c r="V70" s="85"/>
      <c r="W70" s="85">
        <f t="shared" si="1"/>
        <v>0</v>
      </c>
      <c r="X70" s="80"/>
      <c r="Y70" s="81"/>
      <c r="Z70" s="81">
        <f t="shared" si="2"/>
        <v>0</v>
      </c>
      <c r="AA70" s="86"/>
      <c r="AB70" s="87"/>
      <c r="AC70" s="87">
        <f t="shared" si="3"/>
        <v>0</v>
      </c>
      <c r="AD70" s="88"/>
      <c r="AE70" s="89"/>
      <c r="AF70" s="89">
        <f t="shared" si="4"/>
        <v>0</v>
      </c>
      <c r="AG70" s="82"/>
      <c r="AH70" s="83"/>
      <c r="AI70" s="35">
        <f t="shared" si="5"/>
        <v>0</v>
      </c>
      <c r="AJ70" s="36"/>
      <c r="AK70" s="90"/>
      <c r="AL70" s="90">
        <f t="shared" si="6"/>
        <v>0</v>
      </c>
      <c r="AM70" s="91"/>
      <c r="AN70" s="92"/>
      <c r="AO70" s="92">
        <f t="shared" si="7"/>
        <v>0</v>
      </c>
      <c r="AP70" s="93"/>
      <c r="AQ70" s="94"/>
      <c r="AR70" s="94">
        <f t="shared" si="8"/>
        <v>0</v>
      </c>
      <c r="AS70" s="95"/>
      <c r="AT70" s="96"/>
      <c r="AU70" s="96">
        <f t="shared" si="9"/>
        <v>0</v>
      </c>
      <c r="AV70" s="82"/>
      <c r="AW70" s="83"/>
      <c r="AX70" s="83">
        <f t="shared" si="10"/>
        <v>0</v>
      </c>
      <c r="AY70" s="97"/>
      <c r="AZ70" s="98"/>
      <c r="BA70" s="98">
        <f t="shared" si="20"/>
        <v>0</v>
      </c>
      <c r="BB70" s="99"/>
      <c r="BC70" s="99"/>
      <c r="BD70" s="99"/>
      <c r="BE70" s="307">
        <f t="shared" si="19"/>
        <v>0</v>
      </c>
      <c r="BF70" s="308">
        <f t="shared" si="19"/>
        <v>0</v>
      </c>
      <c r="BG70" s="309">
        <f t="shared" si="21"/>
        <v>7</v>
      </c>
      <c r="BH70" s="310">
        <f t="shared" si="22"/>
        <v>266</v>
      </c>
      <c r="BI70" s="47"/>
    </row>
    <row r="71" spans="1:61" s="100" customFormat="1" x14ac:dyDescent="0.35">
      <c r="A71" s="68"/>
      <c r="B71" s="69"/>
      <c r="C71" s="70"/>
      <c r="D71" s="71"/>
      <c r="E71" s="72" t="s">
        <v>41</v>
      </c>
      <c r="F71" s="73" t="s">
        <v>42</v>
      </c>
      <c r="G71" s="74">
        <v>11361</v>
      </c>
      <c r="H71" s="75">
        <v>243923</v>
      </c>
      <c r="I71" s="76">
        <v>12</v>
      </c>
      <c r="J71" s="77">
        <v>16</v>
      </c>
      <c r="K71" s="71">
        <f t="shared" si="18"/>
        <v>12</v>
      </c>
      <c r="L71" s="78"/>
      <c r="M71" s="79"/>
      <c r="N71" s="79">
        <f t="shared" si="23"/>
        <v>0</v>
      </c>
      <c r="O71" s="80"/>
      <c r="P71" s="81"/>
      <c r="Q71" s="81">
        <f t="shared" si="24"/>
        <v>0</v>
      </c>
      <c r="R71" s="82"/>
      <c r="S71" s="83"/>
      <c r="T71" s="83">
        <f t="shared" si="25"/>
        <v>0</v>
      </c>
      <c r="U71" s="84"/>
      <c r="V71" s="85"/>
      <c r="W71" s="85">
        <f t="shared" si="1"/>
        <v>0</v>
      </c>
      <c r="X71" s="80"/>
      <c r="Y71" s="81"/>
      <c r="Z71" s="81">
        <f t="shared" si="2"/>
        <v>0</v>
      </c>
      <c r="AA71" s="86"/>
      <c r="AB71" s="87"/>
      <c r="AC71" s="87">
        <f t="shared" si="3"/>
        <v>0</v>
      </c>
      <c r="AD71" s="88"/>
      <c r="AE71" s="89"/>
      <c r="AF71" s="89">
        <f t="shared" si="4"/>
        <v>0</v>
      </c>
      <c r="AG71" s="82"/>
      <c r="AH71" s="83"/>
      <c r="AI71" s="35">
        <f t="shared" si="5"/>
        <v>0</v>
      </c>
      <c r="AJ71" s="36"/>
      <c r="AK71" s="90"/>
      <c r="AL71" s="90">
        <f t="shared" si="6"/>
        <v>0</v>
      </c>
      <c r="AM71" s="91"/>
      <c r="AN71" s="92"/>
      <c r="AO71" s="92">
        <f t="shared" si="7"/>
        <v>0</v>
      </c>
      <c r="AP71" s="93"/>
      <c r="AQ71" s="94"/>
      <c r="AR71" s="94">
        <f t="shared" si="8"/>
        <v>0</v>
      </c>
      <c r="AS71" s="95"/>
      <c r="AT71" s="96"/>
      <c r="AU71" s="96">
        <f t="shared" si="9"/>
        <v>0</v>
      </c>
      <c r="AV71" s="82"/>
      <c r="AW71" s="83"/>
      <c r="AX71" s="83">
        <f t="shared" si="10"/>
        <v>0</v>
      </c>
      <c r="AY71" s="97"/>
      <c r="AZ71" s="98"/>
      <c r="BA71" s="98">
        <f t="shared" si="20"/>
        <v>0</v>
      </c>
      <c r="BB71" s="99"/>
      <c r="BC71" s="99"/>
      <c r="BD71" s="99"/>
      <c r="BE71" s="307">
        <f t="shared" si="19"/>
        <v>0</v>
      </c>
      <c r="BF71" s="308">
        <f t="shared" si="19"/>
        <v>0</v>
      </c>
      <c r="BG71" s="309">
        <f t="shared" si="21"/>
        <v>12</v>
      </c>
      <c r="BH71" s="310">
        <f t="shared" si="22"/>
        <v>192</v>
      </c>
      <c r="BI71" s="47"/>
    </row>
    <row r="72" spans="1:61" s="100" customFormat="1" ht="42" x14ac:dyDescent="0.35">
      <c r="A72" s="68">
        <v>34</v>
      </c>
      <c r="B72" s="69" t="s">
        <v>116</v>
      </c>
      <c r="C72" s="70" t="s">
        <v>105</v>
      </c>
      <c r="D72" s="71">
        <f>'[1]งวด 30-10-67'!BC44</f>
        <v>0</v>
      </c>
      <c r="E72" s="72"/>
      <c r="F72" s="73"/>
      <c r="G72" s="74"/>
      <c r="H72" s="75"/>
      <c r="I72" s="76"/>
      <c r="J72" s="77">
        <v>22</v>
      </c>
      <c r="K72" s="71">
        <f t="shared" si="18"/>
        <v>0</v>
      </c>
      <c r="L72" s="78"/>
      <c r="M72" s="79"/>
      <c r="N72" s="79">
        <f t="shared" si="23"/>
        <v>0</v>
      </c>
      <c r="O72" s="80"/>
      <c r="P72" s="81"/>
      <c r="Q72" s="81">
        <f t="shared" si="24"/>
        <v>0</v>
      </c>
      <c r="R72" s="82"/>
      <c r="S72" s="83"/>
      <c r="T72" s="83">
        <f t="shared" si="25"/>
        <v>0</v>
      </c>
      <c r="U72" s="84"/>
      <c r="V72" s="85"/>
      <c r="W72" s="85">
        <f t="shared" si="1"/>
        <v>0</v>
      </c>
      <c r="X72" s="80"/>
      <c r="Y72" s="81"/>
      <c r="Z72" s="81">
        <f t="shared" si="2"/>
        <v>0</v>
      </c>
      <c r="AA72" s="86"/>
      <c r="AB72" s="87"/>
      <c r="AC72" s="87">
        <f t="shared" si="3"/>
        <v>0</v>
      </c>
      <c r="AD72" s="88"/>
      <c r="AE72" s="89"/>
      <c r="AF72" s="89">
        <f t="shared" si="4"/>
        <v>0</v>
      </c>
      <c r="AG72" s="82"/>
      <c r="AH72" s="83"/>
      <c r="AI72" s="35">
        <f t="shared" si="5"/>
        <v>0</v>
      </c>
      <c r="AJ72" s="36"/>
      <c r="AK72" s="90"/>
      <c r="AL72" s="90">
        <f t="shared" si="6"/>
        <v>0</v>
      </c>
      <c r="AM72" s="91"/>
      <c r="AN72" s="92"/>
      <c r="AO72" s="92">
        <f t="shared" si="7"/>
        <v>0</v>
      </c>
      <c r="AP72" s="93"/>
      <c r="AQ72" s="94"/>
      <c r="AR72" s="94">
        <f t="shared" si="8"/>
        <v>0</v>
      </c>
      <c r="AS72" s="95"/>
      <c r="AT72" s="96"/>
      <c r="AU72" s="96">
        <f t="shared" si="9"/>
        <v>0</v>
      </c>
      <c r="AV72" s="82"/>
      <c r="AW72" s="83"/>
      <c r="AX72" s="83">
        <f t="shared" si="10"/>
        <v>0</v>
      </c>
      <c r="AY72" s="97"/>
      <c r="AZ72" s="98"/>
      <c r="BA72" s="98">
        <f t="shared" si="20"/>
        <v>0</v>
      </c>
      <c r="BB72" s="99"/>
      <c r="BC72" s="99"/>
      <c r="BD72" s="99"/>
      <c r="BE72" s="307">
        <f t="shared" si="19"/>
        <v>0</v>
      </c>
      <c r="BF72" s="308">
        <f t="shared" si="19"/>
        <v>0</v>
      </c>
      <c r="BG72" s="309">
        <f t="shared" si="21"/>
        <v>0</v>
      </c>
      <c r="BH72" s="310">
        <f t="shared" si="22"/>
        <v>0</v>
      </c>
      <c r="BI72" s="47"/>
    </row>
    <row r="73" spans="1:61" s="100" customFormat="1" x14ac:dyDescent="0.35">
      <c r="A73" s="68"/>
      <c r="B73" s="69"/>
      <c r="C73" s="70"/>
      <c r="D73" s="71"/>
      <c r="E73" s="72" t="s">
        <v>41</v>
      </c>
      <c r="F73" s="73" t="s">
        <v>42</v>
      </c>
      <c r="G73" s="74">
        <v>11361</v>
      </c>
      <c r="H73" s="75">
        <v>243923</v>
      </c>
      <c r="I73" s="76">
        <v>60</v>
      </c>
      <c r="J73" s="77">
        <v>22</v>
      </c>
      <c r="K73" s="71">
        <f t="shared" si="18"/>
        <v>60</v>
      </c>
      <c r="L73" s="78"/>
      <c r="M73" s="79"/>
      <c r="N73" s="79">
        <f t="shared" si="23"/>
        <v>0</v>
      </c>
      <c r="O73" s="80"/>
      <c r="P73" s="81"/>
      <c r="Q73" s="81">
        <f t="shared" si="24"/>
        <v>0</v>
      </c>
      <c r="R73" s="82"/>
      <c r="S73" s="83"/>
      <c r="T73" s="83">
        <f t="shared" si="25"/>
        <v>0</v>
      </c>
      <c r="U73" s="84"/>
      <c r="V73" s="85"/>
      <c r="W73" s="85">
        <f t="shared" si="1"/>
        <v>0</v>
      </c>
      <c r="X73" s="80"/>
      <c r="Y73" s="81"/>
      <c r="Z73" s="81">
        <f t="shared" si="2"/>
        <v>0</v>
      </c>
      <c r="AA73" s="86"/>
      <c r="AB73" s="87"/>
      <c r="AC73" s="87">
        <f t="shared" si="3"/>
        <v>0</v>
      </c>
      <c r="AD73" s="88"/>
      <c r="AE73" s="89"/>
      <c r="AF73" s="89">
        <f t="shared" si="4"/>
        <v>0</v>
      </c>
      <c r="AG73" s="82"/>
      <c r="AH73" s="83"/>
      <c r="AI73" s="35">
        <f t="shared" si="5"/>
        <v>0</v>
      </c>
      <c r="AJ73" s="36"/>
      <c r="AK73" s="90"/>
      <c r="AL73" s="90">
        <f t="shared" si="6"/>
        <v>0</v>
      </c>
      <c r="AM73" s="91"/>
      <c r="AN73" s="92"/>
      <c r="AO73" s="92">
        <f t="shared" si="7"/>
        <v>0</v>
      </c>
      <c r="AP73" s="93"/>
      <c r="AQ73" s="94"/>
      <c r="AR73" s="94">
        <f t="shared" si="8"/>
        <v>0</v>
      </c>
      <c r="AS73" s="95" t="s">
        <v>60</v>
      </c>
      <c r="AT73" s="96">
        <v>3</v>
      </c>
      <c r="AU73" s="96">
        <f t="shared" si="9"/>
        <v>66</v>
      </c>
      <c r="AV73" s="82"/>
      <c r="AW73" s="83"/>
      <c r="AX73" s="83">
        <f t="shared" si="10"/>
        <v>0</v>
      </c>
      <c r="AY73" s="97" t="s">
        <v>69</v>
      </c>
      <c r="AZ73" s="98">
        <v>6</v>
      </c>
      <c r="BA73" s="98">
        <f t="shared" si="20"/>
        <v>132</v>
      </c>
      <c r="BB73" s="99"/>
      <c r="BC73" s="99"/>
      <c r="BD73" s="99"/>
      <c r="BE73" s="307">
        <f t="shared" si="19"/>
        <v>9</v>
      </c>
      <c r="BF73" s="308">
        <f t="shared" si="19"/>
        <v>198</v>
      </c>
      <c r="BG73" s="309">
        <f t="shared" si="21"/>
        <v>51</v>
      </c>
      <c r="BH73" s="310">
        <f t="shared" si="22"/>
        <v>1122</v>
      </c>
      <c r="BI73" s="47"/>
    </row>
    <row r="74" spans="1:61" s="100" customFormat="1" ht="42" x14ac:dyDescent="0.35">
      <c r="A74" s="68">
        <v>35</v>
      </c>
      <c r="B74" s="69" t="s">
        <v>117</v>
      </c>
      <c r="C74" s="70" t="s">
        <v>105</v>
      </c>
      <c r="D74" s="71">
        <v>23</v>
      </c>
      <c r="E74" s="72"/>
      <c r="F74" s="73"/>
      <c r="G74" s="74"/>
      <c r="H74" s="75"/>
      <c r="I74" s="76"/>
      <c r="J74" s="77">
        <v>30</v>
      </c>
      <c r="K74" s="71">
        <f t="shared" si="18"/>
        <v>23</v>
      </c>
      <c r="L74" s="78"/>
      <c r="M74" s="79"/>
      <c r="N74" s="79">
        <f t="shared" si="23"/>
        <v>0</v>
      </c>
      <c r="O74" s="80"/>
      <c r="P74" s="81"/>
      <c r="Q74" s="81">
        <f t="shared" si="24"/>
        <v>0</v>
      </c>
      <c r="R74" s="82" t="s">
        <v>118</v>
      </c>
      <c r="S74" s="83">
        <v>2</v>
      </c>
      <c r="T74" s="83">
        <f t="shared" si="25"/>
        <v>60</v>
      </c>
      <c r="U74" s="84" t="s">
        <v>73</v>
      </c>
      <c r="V74" s="85">
        <v>2</v>
      </c>
      <c r="W74" s="85">
        <f t="shared" si="1"/>
        <v>60</v>
      </c>
      <c r="X74" s="80" t="s">
        <v>38</v>
      </c>
      <c r="Y74" s="81">
        <v>12</v>
      </c>
      <c r="Z74" s="81">
        <f t="shared" si="2"/>
        <v>360</v>
      </c>
      <c r="AA74" s="86"/>
      <c r="AB74" s="87"/>
      <c r="AC74" s="87">
        <f t="shared" si="3"/>
        <v>0</v>
      </c>
      <c r="AD74" s="88" t="s">
        <v>119</v>
      </c>
      <c r="AE74" s="89">
        <v>2</v>
      </c>
      <c r="AF74" s="89">
        <f t="shared" si="4"/>
        <v>60</v>
      </c>
      <c r="AG74" s="82"/>
      <c r="AH74" s="83"/>
      <c r="AI74" s="35">
        <f t="shared" si="5"/>
        <v>0</v>
      </c>
      <c r="AJ74" s="36"/>
      <c r="AK74" s="90"/>
      <c r="AL74" s="90">
        <f t="shared" si="6"/>
        <v>0</v>
      </c>
      <c r="AM74" s="91" t="s">
        <v>59</v>
      </c>
      <c r="AN74" s="92">
        <v>5</v>
      </c>
      <c r="AO74" s="92">
        <f t="shared" si="7"/>
        <v>150</v>
      </c>
      <c r="AP74" s="93"/>
      <c r="AQ74" s="94"/>
      <c r="AR74" s="94">
        <f t="shared" si="8"/>
        <v>0</v>
      </c>
      <c r="AS74" s="95"/>
      <c r="AT74" s="96"/>
      <c r="AU74" s="96">
        <f t="shared" si="9"/>
        <v>0</v>
      </c>
      <c r="AV74" s="82"/>
      <c r="AW74" s="83"/>
      <c r="AX74" s="83">
        <f t="shared" si="10"/>
        <v>0</v>
      </c>
      <c r="AY74" s="97"/>
      <c r="AZ74" s="98"/>
      <c r="BA74" s="98">
        <f t="shared" si="20"/>
        <v>0</v>
      </c>
      <c r="BB74" s="99"/>
      <c r="BC74" s="99"/>
      <c r="BD74" s="99"/>
      <c r="BE74" s="307">
        <f t="shared" si="19"/>
        <v>23</v>
      </c>
      <c r="BF74" s="308">
        <f t="shared" si="19"/>
        <v>690</v>
      </c>
      <c r="BG74" s="309">
        <f t="shared" si="21"/>
        <v>0</v>
      </c>
      <c r="BH74" s="310">
        <f t="shared" si="22"/>
        <v>0</v>
      </c>
      <c r="BI74" s="47"/>
    </row>
    <row r="75" spans="1:61" s="100" customFormat="1" x14ac:dyDescent="0.35">
      <c r="A75" s="68"/>
      <c r="B75" s="69"/>
      <c r="C75" s="70"/>
      <c r="D75" s="71"/>
      <c r="E75" s="72" t="s">
        <v>41</v>
      </c>
      <c r="F75" s="73" t="s">
        <v>42</v>
      </c>
      <c r="G75" s="74">
        <v>11361</v>
      </c>
      <c r="H75" s="75">
        <v>243923</v>
      </c>
      <c r="I75" s="76">
        <v>120</v>
      </c>
      <c r="J75" s="77">
        <v>30</v>
      </c>
      <c r="K75" s="71">
        <f t="shared" si="18"/>
        <v>120</v>
      </c>
      <c r="L75" s="78"/>
      <c r="M75" s="79"/>
      <c r="N75" s="79">
        <f t="shared" si="23"/>
        <v>0</v>
      </c>
      <c r="O75" s="80" t="s">
        <v>120</v>
      </c>
      <c r="P75" s="81">
        <f>18+12</f>
        <v>30</v>
      </c>
      <c r="Q75" s="81">
        <f t="shared" si="24"/>
        <v>900</v>
      </c>
      <c r="R75" s="82" t="s">
        <v>97</v>
      </c>
      <c r="S75" s="83">
        <f>3+5</f>
        <v>8</v>
      </c>
      <c r="T75" s="83">
        <f t="shared" si="25"/>
        <v>240</v>
      </c>
      <c r="U75" s="84"/>
      <c r="V75" s="85"/>
      <c r="W75" s="85">
        <f t="shared" si="1"/>
        <v>0</v>
      </c>
      <c r="X75" s="80"/>
      <c r="Y75" s="81"/>
      <c r="Z75" s="81">
        <f t="shared" si="2"/>
        <v>0</v>
      </c>
      <c r="AA75" s="86"/>
      <c r="AB75" s="87"/>
      <c r="AC75" s="87">
        <f t="shared" si="3"/>
        <v>0</v>
      </c>
      <c r="AD75" s="88"/>
      <c r="AE75" s="89"/>
      <c r="AF75" s="89">
        <f t="shared" si="4"/>
        <v>0</v>
      </c>
      <c r="AG75" s="82"/>
      <c r="AH75" s="83"/>
      <c r="AI75" s="35">
        <f t="shared" si="5"/>
        <v>0</v>
      </c>
      <c r="AJ75" s="36"/>
      <c r="AK75" s="90"/>
      <c r="AL75" s="90">
        <f t="shared" si="6"/>
        <v>0</v>
      </c>
      <c r="AM75" s="91"/>
      <c r="AN75" s="92"/>
      <c r="AO75" s="92">
        <f t="shared" si="7"/>
        <v>0</v>
      </c>
      <c r="AP75" s="93"/>
      <c r="AQ75" s="94"/>
      <c r="AR75" s="94">
        <f t="shared" si="8"/>
        <v>0</v>
      </c>
      <c r="AS75" s="95" t="s">
        <v>60</v>
      </c>
      <c r="AT75" s="96">
        <v>3</v>
      </c>
      <c r="AU75" s="96">
        <f t="shared" si="9"/>
        <v>90</v>
      </c>
      <c r="AV75" s="82" t="s">
        <v>40</v>
      </c>
      <c r="AW75" s="83">
        <v>18</v>
      </c>
      <c r="AX75" s="83">
        <f t="shared" si="10"/>
        <v>540</v>
      </c>
      <c r="AY75" s="97" t="s">
        <v>69</v>
      </c>
      <c r="AZ75" s="98">
        <v>6</v>
      </c>
      <c r="BA75" s="98">
        <f t="shared" si="20"/>
        <v>180</v>
      </c>
      <c r="BB75" s="99"/>
      <c r="BC75" s="99"/>
      <c r="BD75" s="99"/>
      <c r="BE75" s="307">
        <f t="shared" si="19"/>
        <v>65</v>
      </c>
      <c r="BF75" s="308">
        <f t="shared" si="19"/>
        <v>1950</v>
      </c>
      <c r="BG75" s="309">
        <f t="shared" si="21"/>
        <v>55</v>
      </c>
      <c r="BH75" s="310">
        <f t="shared" si="22"/>
        <v>1650</v>
      </c>
      <c r="BI75" s="47"/>
    </row>
    <row r="76" spans="1:61" s="100" customFormat="1" x14ac:dyDescent="0.35">
      <c r="A76" s="68">
        <v>36</v>
      </c>
      <c r="B76" s="69" t="s">
        <v>121</v>
      </c>
      <c r="C76" s="70" t="s">
        <v>35</v>
      </c>
      <c r="D76" s="71">
        <f>'[1]งวด 30-10-67'!BC46</f>
        <v>5</v>
      </c>
      <c r="E76" s="72"/>
      <c r="F76" s="101"/>
      <c r="G76" s="74"/>
      <c r="H76" s="75"/>
      <c r="I76" s="76"/>
      <c r="J76" s="77">
        <v>50</v>
      </c>
      <c r="K76" s="71">
        <f t="shared" si="18"/>
        <v>5</v>
      </c>
      <c r="L76" s="78"/>
      <c r="M76" s="79"/>
      <c r="N76" s="79">
        <f t="shared" si="23"/>
        <v>0</v>
      </c>
      <c r="O76" s="80"/>
      <c r="P76" s="81"/>
      <c r="Q76" s="81">
        <f t="shared" si="24"/>
        <v>0</v>
      </c>
      <c r="R76" s="82"/>
      <c r="S76" s="83"/>
      <c r="T76" s="83">
        <f t="shared" si="25"/>
        <v>0</v>
      </c>
      <c r="U76" s="84"/>
      <c r="V76" s="85"/>
      <c r="W76" s="85">
        <f t="shared" si="1"/>
        <v>0</v>
      </c>
      <c r="X76" s="80"/>
      <c r="Y76" s="81"/>
      <c r="Z76" s="81">
        <f t="shared" si="2"/>
        <v>0</v>
      </c>
      <c r="AA76" s="86"/>
      <c r="AB76" s="87"/>
      <c r="AC76" s="87">
        <f t="shared" si="3"/>
        <v>0</v>
      </c>
      <c r="AD76" s="88"/>
      <c r="AE76" s="89"/>
      <c r="AF76" s="89">
        <f t="shared" si="4"/>
        <v>0</v>
      </c>
      <c r="AG76" s="82"/>
      <c r="AH76" s="83"/>
      <c r="AI76" s="35">
        <f t="shared" si="5"/>
        <v>0</v>
      </c>
      <c r="AJ76" s="36"/>
      <c r="AK76" s="90"/>
      <c r="AL76" s="90">
        <f t="shared" si="6"/>
        <v>0</v>
      </c>
      <c r="AM76" s="91"/>
      <c r="AN76" s="92"/>
      <c r="AO76" s="92">
        <f t="shared" si="7"/>
        <v>0</v>
      </c>
      <c r="AP76" s="93"/>
      <c r="AQ76" s="94"/>
      <c r="AR76" s="94">
        <f t="shared" si="8"/>
        <v>0</v>
      </c>
      <c r="AS76" s="95"/>
      <c r="AT76" s="96"/>
      <c r="AU76" s="96">
        <f t="shared" si="9"/>
        <v>0</v>
      </c>
      <c r="AV76" s="82"/>
      <c r="AW76" s="83"/>
      <c r="AX76" s="83">
        <f t="shared" si="10"/>
        <v>0</v>
      </c>
      <c r="AY76" s="97"/>
      <c r="AZ76" s="98"/>
      <c r="BA76" s="98">
        <f t="shared" si="20"/>
        <v>0</v>
      </c>
      <c r="BB76" s="99"/>
      <c r="BC76" s="99"/>
      <c r="BD76" s="99"/>
      <c r="BE76" s="307">
        <f t="shared" si="19"/>
        <v>0</v>
      </c>
      <c r="BF76" s="308">
        <f t="shared" si="19"/>
        <v>0</v>
      </c>
      <c r="BG76" s="309">
        <f t="shared" si="21"/>
        <v>5</v>
      </c>
      <c r="BH76" s="310">
        <f t="shared" si="22"/>
        <v>250</v>
      </c>
      <c r="BI76" s="47"/>
    </row>
    <row r="77" spans="1:61" s="100" customFormat="1" x14ac:dyDescent="0.35">
      <c r="A77" s="68">
        <v>37</v>
      </c>
      <c r="B77" s="69" t="s">
        <v>122</v>
      </c>
      <c r="C77" s="70" t="s">
        <v>35</v>
      </c>
      <c r="D77" s="71">
        <v>4</v>
      </c>
      <c r="E77" s="72"/>
      <c r="F77" s="101"/>
      <c r="G77" s="74"/>
      <c r="H77" s="75"/>
      <c r="I77" s="76"/>
      <c r="J77" s="77">
        <v>60</v>
      </c>
      <c r="K77" s="71">
        <f t="shared" si="18"/>
        <v>4</v>
      </c>
      <c r="L77" s="78"/>
      <c r="M77" s="79"/>
      <c r="N77" s="79">
        <f t="shared" si="23"/>
        <v>0</v>
      </c>
      <c r="O77" s="80"/>
      <c r="P77" s="81"/>
      <c r="Q77" s="81">
        <f t="shared" si="24"/>
        <v>0</v>
      </c>
      <c r="R77" s="82"/>
      <c r="S77" s="83"/>
      <c r="T77" s="83">
        <f t="shared" si="25"/>
        <v>0</v>
      </c>
      <c r="U77" s="84"/>
      <c r="V77" s="85"/>
      <c r="W77" s="85">
        <f t="shared" si="1"/>
        <v>0</v>
      </c>
      <c r="X77" s="80"/>
      <c r="Y77" s="81"/>
      <c r="Z77" s="81">
        <f t="shared" si="2"/>
        <v>0</v>
      </c>
      <c r="AA77" s="86"/>
      <c r="AB77" s="87"/>
      <c r="AC77" s="87">
        <f t="shared" si="3"/>
        <v>0</v>
      </c>
      <c r="AD77" s="88"/>
      <c r="AE77" s="89"/>
      <c r="AF77" s="89">
        <f t="shared" si="4"/>
        <v>0</v>
      </c>
      <c r="AG77" s="82"/>
      <c r="AH77" s="83"/>
      <c r="AI77" s="35">
        <f t="shared" si="5"/>
        <v>0</v>
      </c>
      <c r="AJ77" s="36"/>
      <c r="AK77" s="90"/>
      <c r="AL77" s="90">
        <f t="shared" si="6"/>
        <v>0</v>
      </c>
      <c r="AM77" s="91" t="s">
        <v>59</v>
      </c>
      <c r="AN77" s="92">
        <v>2</v>
      </c>
      <c r="AO77" s="92">
        <f t="shared" si="7"/>
        <v>120</v>
      </c>
      <c r="AP77" s="93"/>
      <c r="AQ77" s="94"/>
      <c r="AR77" s="94">
        <f t="shared" si="8"/>
        <v>0</v>
      </c>
      <c r="AS77" s="95"/>
      <c r="AT77" s="96"/>
      <c r="AU77" s="96">
        <f t="shared" si="9"/>
        <v>0</v>
      </c>
      <c r="AV77" s="82"/>
      <c r="AW77" s="83"/>
      <c r="AX77" s="83">
        <f t="shared" si="10"/>
        <v>0</v>
      </c>
      <c r="AY77" s="97"/>
      <c r="AZ77" s="98"/>
      <c r="BA77" s="98">
        <f t="shared" si="20"/>
        <v>0</v>
      </c>
      <c r="BB77" s="99"/>
      <c r="BC77" s="99"/>
      <c r="BD77" s="99"/>
      <c r="BE77" s="307">
        <f t="shared" si="19"/>
        <v>2</v>
      </c>
      <c r="BF77" s="308">
        <f t="shared" si="19"/>
        <v>120</v>
      </c>
      <c r="BG77" s="309">
        <f t="shared" si="21"/>
        <v>2</v>
      </c>
      <c r="BH77" s="310">
        <f t="shared" si="22"/>
        <v>120</v>
      </c>
      <c r="BI77" s="47"/>
    </row>
    <row r="78" spans="1:61" s="100" customFormat="1" ht="42" x14ac:dyDescent="0.35">
      <c r="A78" s="68">
        <v>38</v>
      </c>
      <c r="B78" s="69" t="s">
        <v>123</v>
      </c>
      <c r="C78" s="70" t="s">
        <v>124</v>
      </c>
      <c r="D78" s="71">
        <v>16</v>
      </c>
      <c r="E78" s="72"/>
      <c r="F78" s="73"/>
      <c r="G78" s="74"/>
      <c r="H78" s="75"/>
      <c r="I78" s="76"/>
      <c r="J78" s="77">
        <v>55</v>
      </c>
      <c r="K78" s="71">
        <f t="shared" si="18"/>
        <v>16</v>
      </c>
      <c r="L78" s="78"/>
      <c r="M78" s="79"/>
      <c r="N78" s="79">
        <f t="shared" si="23"/>
        <v>0</v>
      </c>
      <c r="O78" s="80"/>
      <c r="P78" s="81"/>
      <c r="Q78" s="81">
        <f t="shared" si="24"/>
        <v>0</v>
      </c>
      <c r="R78" s="82" t="s">
        <v>125</v>
      </c>
      <c r="S78" s="83">
        <f>1+2+1+2</f>
        <v>6</v>
      </c>
      <c r="T78" s="83">
        <f t="shared" si="25"/>
        <v>330</v>
      </c>
      <c r="U78" s="84"/>
      <c r="V78" s="85"/>
      <c r="W78" s="85">
        <f t="shared" si="1"/>
        <v>0</v>
      </c>
      <c r="X78" s="80"/>
      <c r="Y78" s="81"/>
      <c r="Z78" s="81">
        <f t="shared" si="2"/>
        <v>0</v>
      </c>
      <c r="AA78" s="86"/>
      <c r="AB78" s="87"/>
      <c r="AC78" s="87">
        <f t="shared" si="3"/>
        <v>0</v>
      </c>
      <c r="AD78" s="88"/>
      <c r="AE78" s="89"/>
      <c r="AF78" s="89">
        <f t="shared" si="4"/>
        <v>0</v>
      </c>
      <c r="AG78" s="82"/>
      <c r="AH78" s="83"/>
      <c r="AI78" s="35">
        <f t="shared" si="5"/>
        <v>0</v>
      </c>
      <c r="AJ78" s="36" t="s">
        <v>47</v>
      </c>
      <c r="AK78" s="90">
        <v>2</v>
      </c>
      <c r="AL78" s="90">
        <f t="shared" si="6"/>
        <v>110</v>
      </c>
      <c r="AM78" s="91" t="s">
        <v>59</v>
      </c>
      <c r="AN78" s="92">
        <v>3</v>
      </c>
      <c r="AO78" s="92">
        <f t="shared" si="7"/>
        <v>165</v>
      </c>
      <c r="AP78" s="93"/>
      <c r="AQ78" s="94"/>
      <c r="AR78" s="94">
        <f t="shared" si="8"/>
        <v>0</v>
      </c>
      <c r="AS78" s="95"/>
      <c r="AT78" s="96"/>
      <c r="AU78" s="96">
        <f t="shared" si="9"/>
        <v>0</v>
      </c>
      <c r="AV78" s="82" t="s">
        <v>100</v>
      </c>
      <c r="AW78" s="83">
        <v>2</v>
      </c>
      <c r="AX78" s="83">
        <f t="shared" si="10"/>
        <v>110</v>
      </c>
      <c r="AY78" s="97" t="s">
        <v>69</v>
      </c>
      <c r="AZ78" s="98">
        <v>2</v>
      </c>
      <c r="BA78" s="98">
        <f t="shared" si="20"/>
        <v>110</v>
      </c>
      <c r="BB78" s="99"/>
      <c r="BC78" s="99"/>
      <c r="BD78" s="99"/>
      <c r="BE78" s="307">
        <f t="shared" si="19"/>
        <v>15</v>
      </c>
      <c r="BF78" s="308">
        <f t="shared" si="19"/>
        <v>825</v>
      </c>
      <c r="BG78" s="309">
        <f t="shared" si="21"/>
        <v>1</v>
      </c>
      <c r="BH78" s="310">
        <f t="shared" si="22"/>
        <v>55</v>
      </c>
      <c r="BI78" s="47"/>
    </row>
    <row r="79" spans="1:61" s="100" customFormat="1" x14ac:dyDescent="0.35">
      <c r="A79" s="68"/>
      <c r="B79" s="69"/>
      <c r="C79" s="70"/>
      <c r="D79" s="71"/>
      <c r="E79" s="72" t="s">
        <v>41</v>
      </c>
      <c r="F79" s="73" t="s">
        <v>42</v>
      </c>
      <c r="G79" s="74">
        <v>11361</v>
      </c>
      <c r="H79" s="75">
        <v>243923</v>
      </c>
      <c r="I79" s="76">
        <v>60</v>
      </c>
      <c r="J79" s="77">
        <v>55</v>
      </c>
      <c r="K79" s="71">
        <f t="shared" si="18"/>
        <v>60</v>
      </c>
      <c r="L79" s="78"/>
      <c r="M79" s="79"/>
      <c r="N79" s="79">
        <f t="shared" si="23"/>
        <v>0</v>
      </c>
      <c r="O79" s="80"/>
      <c r="P79" s="81"/>
      <c r="Q79" s="81">
        <f t="shared" si="24"/>
        <v>0</v>
      </c>
      <c r="R79" s="82"/>
      <c r="S79" s="83"/>
      <c r="T79" s="83">
        <f t="shared" si="25"/>
        <v>0</v>
      </c>
      <c r="U79" s="84"/>
      <c r="V79" s="85"/>
      <c r="W79" s="85">
        <f t="shared" si="1"/>
        <v>0</v>
      </c>
      <c r="X79" s="80" t="s">
        <v>64</v>
      </c>
      <c r="Y79" s="81">
        <v>2</v>
      </c>
      <c r="Z79" s="81">
        <f t="shared" si="2"/>
        <v>110</v>
      </c>
      <c r="AA79" s="86"/>
      <c r="AB79" s="87"/>
      <c r="AC79" s="87">
        <f t="shared" si="3"/>
        <v>0</v>
      </c>
      <c r="AD79" s="88"/>
      <c r="AE79" s="89"/>
      <c r="AF79" s="89">
        <f t="shared" si="4"/>
        <v>0</v>
      </c>
      <c r="AG79" s="82"/>
      <c r="AH79" s="83"/>
      <c r="AI79" s="35">
        <f t="shared" si="5"/>
        <v>0</v>
      </c>
      <c r="AJ79" s="36"/>
      <c r="AK79" s="90"/>
      <c r="AL79" s="90">
        <f t="shared" si="6"/>
        <v>0</v>
      </c>
      <c r="AM79" s="91"/>
      <c r="AN79" s="92"/>
      <c r="AO79" s="92">
        <f t="shared" si="7"/>
        <v>0</v>
      </c>
      <c r="AP79" s="93"/>
      <c r="AQ79" s="94"/>
      <c r="AR79" s="94">
        <f t="shared" si="8"/>
        <v>0</v>
      </c>
      <c r="AS79" s="95"/>
      <c r="AT79" s="96"/>
      <c r="AU79" s="96">
        <f t="shared" si="9"/>
        <v>0</v>
      </c>
      <c r="AV79" s="82"/>
      <c r="AW79" s="83"/>
      <c r="AX79" s="83">
        <f t="shared" si="10"/>
        <v>0</v>
      </c>
      <c r="AY79" s="97"/>
      <c r="AZ79" s="98"/>
      <c r="BA79" s="98">
        <f t="shared" si="20"/>
        <v>0</v>
      </c>
      <c r="BB79" s="99"/>
      <c r="BC79" s="99"/>
      <c r="BD79" s="99"/>
      <c r="BE79" s="307">
        <f t="shared" si="19"/>
        <v>2</v>
      </c>
      <c r="BF79" s="308">
        <f t="shared" si="19"/>
        <v>110</v>
      </c>
      <c r="BG79" s="309">
        <f t="shared" si="21"/>
        <v>58</v>
      </c>
      <c r="BH79" s="310">
        <f t="shared" si="22"/>
        <v>3190</v>
      </c>
      <c r="BI79" s="47"/>
    </row>
    <row r="80" spans="1:61" s="100" customFormat="1" x14ac:dyDescent="0.35">
      <c r="A80" s="68">
        <v>39</v>
      </c>
      <c r="B80" s="69" t="s">
        <v>126</v>
      </c>
      <c r="C80" s="70" t="s">
        <v>124</v>
      </c>
      <c r="D80" s="71">
        <f>'[1]งวด 30-10-67'!BC49</f>
        <v>17</v>
      </c>
      <c r="E80" s="72"/>
      <c r="F80" s="73"/>
      <c r="G80" s="74"/>
      <c r="H80" s="75"/>
      <c r="I80" s="76"/>
      <c r="J80" s="77">
        <v>14.58</v>
      </c>
      <c r="K80" s="71">
        <f t="shared" si="18"/>
        <v>17</v>
      </c>
      <c r="L80" s="78"/>
      <c r="M80" s="79"/>
      <c r="N80" s="79">
        <f t="shared" si="23"/>
        <v>0</v>
      </c>
      <c r="O80" s="80"/>
      <c r="P80" s="81"/>
      <c r="Q80" s="81">
        <f t="shared" si="24"/>
        <v>0</v>
      </c>
      <c r="R80" s="82"/>
      <c r="S80" s="83"/>
      <c r="T80" s="83">
        <f t="shared" si="25"/>
        <v>0</v>
      </c>
      <c r="U80" s="84"/>
      <c r="V80" s="85"/>
      <c r="W80" s="85">
        <f t="shared" si="1"/>
        <v>0</v>
      </c>
      <c r="X80" s="80"/>
      <c r="Y80" s="81"/>
      <c r="Z80" s="81">
        <f t="shared" si="2"/>
        <v>0</v>
      </c>
      <c r="AA80" s="86"/>
      <c r="AB80" s="87"/>
      <c r="AC80" s="87">
        <f t="shared" si="3"/>
        <v>0</v>
      </c>
      <c r="AD80" s="88"/>
      <c r="AE80" s="89"/>
      <c r="AF80" s="89">
        <f t="shared" si="4"/>
        <v>0</v>
      </c>
      <c r="AG80" s="82"/>
      <c r="AH80" s="83"/>
      <c r="AI80" s="35">
        <f t="shared" si="5"/>
        <v>0</v>
      </c>
      <c r="AJ80" s="36"/>
      <c r="AK80" s="90"/>
      <c r="AL80" s="90">
        <f t="shared" si="6"/>
        <v>0</v>
      </c>
      <c r="AM80" s="91"/>
      <c r="AN80" s="92"/>
      <c r="AO80" s="92">
        <f t="shared" si="7"/>
        <v>0</v>
      </c>
      <c r="AP80" s="93"/>
      <c r="AQ80" s="94"/>
      <c r="AR80" s="94">
        <f t="shared" si="8"/>
        <v>0</v>
      </c>
      <c r="AS80" s="95"/>
      <c r="AT80" s="96"/>
      <c r="AU80" s="96">
        <f t="shared" si="9"/>
        <v>0</v>
      </c>
      <c r="AV80" s="82"/>
      <c r="AW80" s="83"/>
      <c r="AX80" s="83">
        <f t="shared" si="10"/>
        <v>0</v>
      </c>
      <c r="AY80" s="97"/>
      <c r="AZ80" s="98"/>
      <c r="BA80" s="98">
        <f t="shared" si="20"/>
        <v>0</v>
      </c>
      <c r="BB80" s="99"/>
      <c r="BC80" s="99"/>
      <c r="BD80" s="99"/>
      <c r="BE80" s="307">
        <f t="shared" si="19"/>
        <v>0</v>
      </c>
      <c r="BF80" s="308">
        <f t="shared" si="19"/>
        <v>0</v>
      </c>
      <c r="BG80" s="309">
        <f t="shared" si="21"/>
        <v>17</v>
      </c>
      <c r="BH80" s="310">
        <f t="shared" si="22"/>
        <v>247.86</v>
      </c>
      <c r="BI80" s="47"/>
    </row>
    <row r="81" spans="1:61" s="100" customFormat="1" x14ac:dyDescent="0.35">
      <c r="A81" s="68">
        <v>40</v>
      </c>
      <c r="B81" s="69" t="s">
        <v>127</v>
      </c>
      <c r="C81" s="70" t="s">
        <v>124</v>
      </c>
      <c r="D81" s="71">
        <v>4</v>
      </c>
      <c r="E81" s="72"/>
      <c r="F81" s="73"/>
      <c r="G81" s="74"/>
      <c r="H81" s="75"/>
      <c r="I81" s="76"/>
      <c r="J81" s="77">
        <v>14.58</v>
      </c>
      <c r="K81" s="71">
        <f t="shared" si="18"/>
        <v>4</v>
      </c>
      <c r="L81" s="78"/>
      <c r="M81" s="79"/>
      <c r="N81" s="79">
        <f t="shared" si="23"/>
        <v>0</v>
      </c>
      <c r="O81" s="80"/>
      <c r="P81" s="81"/>
      <c r="Q81" s="81">
        <f t="shared" si="24"/>
        <v>0</v>
      </c>
      <c r="R81" s="82" t="s">
        <v>128</v>
      </c>
      <c r="S81" s="83">
        <v>1</v>
      </c>
      <c r="T81" s="83">
        <f t="shared" si="25"/>
        <v>14.58</v>
      </c>
      <c r="U81" s="84"/>
      <c r="V81" s="85"/>
      <c r="W81" s="85">
        <f t="shared" si="1"/>
        <v>0</v>
      </c>
      <c r="X81" s="80"/>
      <c r="Y81" s="81"/>
      <c r="Z81" s="81">
        <f t="shared" si="2"/>
        <v>0</v>
      </c>
      <c r="AA81" s="86"/>
      <c r="AB81" s="87"/>
      <c r="AC81" s="87">
        <f t="shared" si="3"/>
        <v>0</v>
      </c>
      <c r="AD81" s="88"/>
      <c r="AE81" s="89"/>
      <c r="AF81" s="89">
        <f t="shared" si="4"/>
        <v>0</v>
      </c>
      <c r="AG81" s="82"/>
      <c r="AH81" s="83"/>
      <c r="AI81" s="35">
        <f t="shared" si="5"/>
        <v>0</v>
      </c>
      <c r="AJ81" s="36"/>
      <c r="AK81" s="90"/>
      <c r="AL81" s="90">
        <f t="shared" si="6"/>
        <v>0</v>
      </c>
      <c r="AM81" s="91" t="s">
        <v>59</v>
      </c>
      <c r="AN81" s="92">
        <v>2</v>
      </c>
      <c r="AO81" s="92">
        <f t="shared" si="7"/>
        <v>29.16</v>
      </c>
      <c r="AP81" s="93"/>
      <c r="AQ81" s="94"/>
      <c r="AR81" s="94">
        <f t="shared" si="8"/>
        <v>0</v>
      </c>
      <c r="AS81" s="95"/>
      <c r="AT81" s="96"/>
      <c r="AU81" s="96">
        <f t="shared" si="9"/>
        <v>0</v>
      </c>
      <c r="AV81" s="82"/>
      <c r="AW81" s="83"/>
      <c r="AX81" s="83">
        <f t="shared" si="10"/>
        <v>0</v>
      </c>
      <c r="AY81" s="97"/>
      <c r="AZ81" s="98"/>
      <c r="BA81" s="98">
        <f t="shared" si="20"/>
        <v>0</v>
      </c>
      <c r="BB81" s="99"/>
      <c r="BC81" s="99"/>
      <c r="BD81" s="99"/>
      <c r="BE81" s="307">
        <f t="shared" si="19"/>
        <v>3</v>
      </c>
      <c r="BF81" s="308">
        <f t="shared" si="19"/>
        <v>43.74</v>
      </c>
      <c r="BG81" s="309">
        <f t="shared" si="21"/>
        <v>1</v>
      </c>
      <c r="BH81" s="310">
        <f t="shared" si="22"/>
        <v>14.58</v>
      </c>
      <c r="BI81" s="47"/>
    </row>
    <row r="82" spans="1:61" s="100" customFormat="1" x14ac:dyDescent="0.35">
      <c r="A82" s="68">
        <v>41</v>
      </c>
      <c r="B82" s="69" t="s">
        <v>129</v>
      </c>
      <c r="C82" s="70" t="s">
        <v>124</v>
      </c>
      <c r="D82" s="71">
        <v>17</v>
      </c>
      <c r="E82" s="72"/>
      <c r="F82" s="73"/>
      <c r="G82" s="74"/>
      <c r="H82" s="75"/>
      <c r="I82" s="76"/>
      <c r="J82" s="77">
        <v>3.2</v>
      </c>
      <c r="K82" s="71">
        <f t="shared" si="18"/>
        <v>17</v>
      </c>
      <c r="L82" s="78" t="s">
        <v>109</v>
      </c>
      <c r="M82" s="79">
        <v>7</v>
      </c>
      <c r="N82" s="79">
        <f t="shared" si="23"/>
        <v>22.400000000000002</v>
      </c>
      <c r="O82" s="80"/>
      <c r="P82" s="81"/>
      <c r="Q82" s="81">
        <f t="shared" si="24"/>
        <v>0</v>
      </c>
      <c r="R82" s="82"/>
      <c r="S82" s="83"/>
      <c r="T82" s="83">
        <f t="shared" si="25"/>
        <v>0</v>
      </c>
      <c r="U82" s="84"/>
      <c r="V82" s="85"/>
      <c r="W82" s="85">
        <f t="shared" si="1"/>
        <v>0</v>
      </c>
      <c r="X82" s="80"/>
      <c r="Y82" s="81"/>
      <c r="Z82" s="81">
        <f t="shared" si="2"/>
        <v>0</v>
      </c>
      <c r="AA82" s="86"/>
      <c r="AB82" s="87"/>
      <c r="AC82" s="87">
        <f t="shared" si="3"/>
        <v>0</v>
      </c>
      <c r="AD82" s="88"/>
      <c r="AE82" s="89"/>
      <c r="AF82" s="89">
        <f t="shared" si="4"/>
        <v>0</v>
      </c>
      <c r="AG82" s="82"/>
      <c r="AH82" s="83"/>
      <c r="AI82" s="35">
        <f t="shared" si="5"/>
        <v>0</v>
      </c>
      <c r="AJ82" s="36" t="s">
        <v>47</v>
      </c>
      <c r="AK82" s="90">
        <v>5</v>
      </c>
      <c r="AL82" s="90">
        <f t="shared" si="6"/>
        <v>16</v>
      </c>
      <c r="AM82" s="91" t="s">
        <v>59</v>
      </c>
      <c r="AN82" s="92">
        <v>5</v>
      </c>
      <c r="AO82" s="92">
        <f t="shared" si="7"/>
        <v>16</v>
      </c>
      <c r="AP82" s="93"/>
      <c r="AQ82" s="94"/>
      <c r="AR82" s="94">
        <f t="shared" si="8"/>
        <v>0</v>
      </c>
      <c r="AS82" s="95"/>
      <c r="AT82" s="96"/>
      <c r="AU82" s="96">
        <f t="shared" si="9"/>
        <v>0</v>
      </c>
      <c r="AV82" s="82"/>
      <c r="AW82" s="83"/>
      <c r="AX82" s="83">
        <f t="shared" si="10"/>
        <v>0</v>
      </c>
      <c r="AY82" s="97"/>
      <c r="AZ82" s="98"/>
      <c r="BA82" s="98">
        <f t="shared" si="20"/>
        <v>0</v>
      </c>
      <c r="BB82" s="99"/>
      <c r="BC82" s="99"/>
      <c r="BD82" s="99"/>
      <c r="BE82" s="307">
        <f t="shared" si="19"/>
        <v>17</v>
      </c>
      <c r="BF82" s="308">
        <f t="shared" si="19"/>
        <v>54.400000000000006</v>
      </c>
      <c r="BG82" s="309">
        <f t="shared" si="21"/>
        <v>0</v>
      </c>
      <c r="BH82" s="310">
        <f t="shared" si="22"/>
        <v>0</v>
      </c>
      <c r="BI82" s="47"/>
    </row>
    <row r="83" spans="1:61" s="100" customFormat="1" x14ac:dyDescent="0.35">
      <c r="A83" s="70"/>
      <c r="B83" s="69"/>
      <c r="C83" s="70"/>
      <c r="D83" s="71">
        <f>'[1]งวด 30-10-67'!BC52</f>
        <v>50</v>
      </c>
      <c r="E83" s="72"/>
      <c r="F83" s="101"/>
      <c r="G83" s="74"/>
      <c r="H83" s="75"/>
      <c r="I83" s="76"/>
      <c r="J83" s="77">
        <v>3.6</v>
      </c>
      <c r="K83" s="71">
        <f t="shared" si="18"/>
        <v>50</v>
      </c>
      <c r="L83" s="78" t="s">
        <v>109</v>
      </c>
      <c r="M83" s="79">
        <v>3</v>
      </c>
      <c r="N83" s="79">
        <f t="shared" si="23"/>
        <v>10.8</v>
      </c>
      <c r="O83" s="80"/>
      <c r="P83" s="81"/>
      <c r="Q83" s="81">
        <f t="shared" si="24"/>
        <v>0</v>
      </c>
      <c r="R83" s="82"/>
      <c r="S83" s="83"/>
      <c r="T83" s="83">
        <f t="shared" si="25"/>
        <v>0</v>
      </c>
      <c r="U83" s="84"/>
      <c r="V83" s="85"/>
      <c r="W83" s="85">
        <f t="shared" si="1"/>
        <v>0</v>
      </c>
      <c r="X83" s="80"/>
      <c r="Y83" s="81"/>
      <c r="Z83" s="81">
        <f t="shared" si="2"/>
        <v>0</v>
      </c>
      <c r="AA83" s="86"/>
      <c r="AB83" s="87"/>
      <c r="AC83" s="87">
        <f t="shared" si="3"/>
        <v>0</v>
      </c>
      <c r="AD83" s="88"/>
      <c r="AE83" s="89"/>
      <c r="AF83" s="89">
        <f t="shared" si="4"/>
        <v>0</v>
      </c>
      <c r="AG83" s="82"/>
      <c r="AH83" s="83"/>
      <c r="AI83" s="35">
        <f t="shared" si="5"/>
        <v>0</v>
      </c>
      <c r="AJ83" s="36"/>
      <c r="AK83" s="90"/>
      <c r="AL83" s="90">
        <f t="shared" si="6"/>
        <v>0</v>
      </c>
      <c r="AM83" s="91"/>
      <c r="AN83" s="92"/>
      <c r="AO83" s="92">
        <f t="shared" si="7"/>
        <v>0</v>
      </c>
      <c r="AP83" s="93"/>
      <c r="AQ83" s="94"/>
      <c r="AR83" s="94">
        <f t="shared" si="8"/>
        <v>0</v>
      </c>
      <c r="AS83" s="95"/>
      <c r="AT83" s="96"/>
      <c r="AU83" s="96">
        <f t="shared" si="9"/>
        <v>0</v>
      </c>
      <c r="AV83" s="82"/>
      <c r="AW83" s="83"/>
      <c r="AX83" s="83">
        <f t="shared" si="10"/>
        <v>0</v>
      </c>
      <c r="AY83" s="97"/>
      <c r="AZ83" s="98"/>
      <c r="BA83" s="98">
        <f t="shared" si="20"/>
        <v>0</v>
      </c>
      <c r="BB83" s="99"/>
      <c r="BC83" s="99"/>
      <c r="BD83" s="99"/>
      <c r="BE83" s="307">
        <f t="shared" si="19"/>
        <v>3</v>
      </c>
      <c r="BF83" s="308">
        <f t="shared" si="19"/>
        <v>10.8</v>
      </c>
      <c r="BG83" s="309">
        <f t="shared" si="21"/>
        <v>47</v>
      </c>
      <c r="BH83" s="310">
        <f t="shared" si="22"/>
        <v>169.20000000000002</v>
      </c>
      <c r="BI83" s="47"/>
    </row>
    <row r="84" spans="1:61" s="100" customFormat="1" x14ac:dyDescent="0.35">
      <c r="A84" s="68">
        <v>42</v>
      </c>
      <c r="B84" s="69" t="s">
        <v>130</v>
      </c>
      <c r="C84" s="70" t="s">
        <v>124</v>
      </c>
      <c r="D84" s="71">
        <v>6</v>
      </c>
      <c r="E84" s="72"/>
      <c r="F84" s="73"/>
      <c r="G84" s="74"/>
      <c r="H84" s="75"/>
      <c r="I84" s="76"/>
      <c r="J84" s="77">
        <v>3.2</v>
      </c>
      <c r="K84" s="71">
        <f t="shared" si="18"/>
        <v>6</v>
      </c>
      <c r="L84" s="78"/>
      <c r="M84" s="79"/>
      <c r="N84" s="79">
        <f t="shared" si="23"/>
        <v>0</v>
      </c>
      <c r="O84" s="80"/>
      <c r="P84" s="81"/>
      <c r="Q84" s="81">
        <f t="shared" si="24"/>
        <v>0</v>
      </c>
      <c r="R84" s="82" t="s">
        <v>128</v>
      </c>
      <c r="S84" s="83">
        <v>1</v>
      </c>
      <c r="T84" s="83">
        <f t="shared" si="25"/>
        <v>3.2</v>
      </c>
      <c r="U84" s="84"/>
      <c r="V84" s="85"/>
      <c r="W84" s="85">
        <f t="shared" si="1"/>
        <v>0</v>
      </c>
      <c r="X84" s="80"/>
      <c r="Y84" s="81"/>
      <c r="Z84" s="81">
        <f t="shared" si="2"/>
        <v>0</v>
      </c>
      <c r="AA84" s="86"/>
      <c r="AB84" s="87"/>
      <c r="AC84" s="87">
        <f t="shared" si="3"/>
        <v>0</v>
      </c>
      <c r="AD84" s="88"/>
      <c r="AE84" s="89"/>
      <c r="AF84" s="89">
        <f t="shared" si="4"/>
        <v>0</v>
      </c>
      <c r="AG84" s="82"/>
      <c r="AH84" s="83"/>
      <c r="AI84" s="35">
        <f t="shared" si="5"/>
        <v>0</v>
      </c>
      <c r="AJ84" s="36"/>
      <c r="AK84" s="90"/>
      <c r="AL84" s="90">
        <f t="shared" si="6"/>
        <v>0</v>
      </c>
      <c r="AM84" s="91" t="s">
        <v>59</v>
      </c>
      <c r="AN84" s="92">
        <v>5</v>
      </c>
      <c r="AO84" s="92">
        <f t="shared" si="7"/>
        <v>16</v>
      </c>
      <c r="AP84" s="93"/>
      <c r="AQ84" s="94"/>
      <c r="AR84" s="94">
        <f t="shared" si="8"/>
        <v>0</v>
      </c>
      <c r="AS84" s="95"/>
      <c r="AT84" s="96"/>
      <c r="AU84" s="96">
        <f t="shared" si="9"/>
        <v>0</v>
      </c>
      <c r="AV84" s="82"/>
      <c r="AW84" s="83"/>
      <c r="AX84" s="83">
        <f t="shared" si="10"/>
        <v>0</v>
      </c>
      <c r="AY84" s="97"/>
      <c r="AZ84" s="98"/>
      <c r="BA84" s="98">
        <f t="shared" si="20"/>
        <v>0</v>
      </c>
      <c r="BB84" s="99"/>
      <c r="BC84" s="99"/>
      <c r="BD84" s="99"/>
      <c r="BE84" s="307">
        <f t="shared" si="19"/>
        <v>6</v>
      </c>
      <c r="BF84" s="308">
        <f t="shared" si="19"/>
        <v>19.2</v>
      </c>
      <c r="BG84" s="309">
        <f t="shared" si="21"/>
        <v>0</v>
      </c>
      <c r="BH84" s="310">
        <f t="shared" si="22"/>
        <v>0</v>
      </c>
      <c r="BI84" s="47"/>
    </row>
    <row r="85" spans="1:61" s="100" customFormat="1" x14ac:dyDescent="0.35">
      <c r="A85" s="68"/>
      <c r="B85" s="69"/>
      <c r="C85" s="70"/>
      <c r="D85" s="71">
        <f>'[1]งวด 30-10-67'!BC54</f>
        <v>50</v>
      </c>
      <c r="E85" s="72"/>
      <c r="F85" s="73"/>
      <c r="G85" s="74"/>
      <c r="H85" s="75"/>
      <c r="I85" s="76"/>
      <c r="J85" s="77">
        <v>3.6</v>
      </c>
      <c r="K85" s="71">
        <f t="shared" ref="K85:K148" si="26">D85+I85</f>
        <v>50</v>
      </c>
      <c r="L85" s="78" t="s">
        <v>109</v>
      </c>
      <c r="M85" s="79">
        <v>10</v>
      </c>
      <c r="N85" s="79">
        <f t="shared" si="23"/>
        <v>36</v>
      </c>
      <c r="O85" s="80"/>
      <c r="P85" s="81"/>
      <c r="Q85" s="81">
        <f t="shared" si="24"/>
        <v>0</v>
      </c>
      <c r="R85" s="82"/>
      <c r="S85" s="83"/>
      <c r="T85" s="83">
        <f t="shared" si="25"/>
        <v>0</v>
      </c>
      <c r="U85" s="84"/>
      <c r="V85" s="85"/>
      <c r="W85" s="85">
        <f t="shared" si="1"/>
        <v>0</v>
      </c>
      <c r="X85" s="80"/>
      <c r="Y85" s="81"/>
      <c r="Z85" s="81">
        <f t="shared" si="2"/>
        <v>0</v>
      </c>
      <c r="AA85" s="86"/>
      <c r="AB85" s="87"/>
      <c r="AC85" s="87">
        <f t="shared" si="3"/>
        <v>0</v>
      </c>
      <c r="AD85" s="88"/>
      <c r="AE85" s="89"/>
      <c r="AF85" s="89">
        <f t="shared" si="4"/>
        <v>0</v>
      </c>
      <c r="AG85" s="82"/>
      <c r="AH85" s="83"/>
      <c r="AI85" s="35">
        <f t="shared" si="5"/>
        <v>0</v>
      </c>
      <c r="AJ85" s="36"/>
      <c r="AK85" s="90"/>
      <c r="AL85" s="90">
        <f t="shared" si="6"/>
        <v>0</v>
      </c>
      <c r="AM85" s="91"/>
      <c r="AN85" s="92"/>
      <c r="AO85" s="92">
        <f t="shared" si="7"/>
        <v>0</v>
      </c>
      <c r="AP85" s="93"/>
      <c r="AQ85" s="94"/>
      <c r="AR85" s="94">
        <f t="shared" si="8"/>
        <v>0</v>
      </c>
      <c r="AS85" s="95"/>
      <c r="AT85" s="96"/>
      <c r="AU85" s="96">
        <f t="shared" si="9"/>
        <v>0</v>
      </c>
      <c r="AV85" s="82"/>
      <c r="AW85" s="83"/>
      <c r="AX85" s="83">
        <f t="shared" si="10"/>
        <v>0</v>
      </c>
      <c r="AY85" s="97"/>
      <c r="AZ85" s="98"/>
      <c r="BA85" s="98">
        <f t="shared" si="20"/>
        <v>0</v>
      </c>
      <c r="BB85" s="99"/>
      <c r="BC85" s="99"/>
      <c r="BD85" s="99"/>
      <c r="BE85" s="307">
        <f t="shared" ref="BE85:BF122" si="27">M85+P85+S85+V85+Y85+AB85+AE85+AH85+AK85+AN85+AQ85+AT85+AW85+AZ85</f>
        <v>10</v>
      </c>
      <c r="BF85" s="308">
        <f t="shared" si="27"/>
        <v>36</v>
      </c>
      <c r="BG85" s="309">
        <f t="shared" si="21"/>
        <v>40</v>
      </c>
      <c r="BH85" s="310">
        <f t="shared" si="22"/>
        <v>144</v>
      </c>
      <c r="BI85" s="47"/>
    </row>
    <row r="86" spans="1:61" s="100" customFormat="1" x14ac:dyDescent="0.35">
      <c r="A86" s="68">
        <v>43</v>
      </c>
      <c r="B86" s="69" t="s">
        <v>131</v>
      </c>
      <c r="C86" s="70" t="s">
        <v>124</v>
      </c>
      <c r="D86" s="71">
        <v>9</v>
      </c>
      <c r="E86" s="72"/>
      <c r="F86" s="73"/>
      <c r="G86" s="74"/>
      <c r="H86" s="75"/>
      <c r="I86" s="76"/>
      <c r="J86" s="77">
        <v>3.6</v>
      </c>
      <c r="K86" s="71">
        <f t="shared" si="26"/>
        <v>9</v>
      </c>
      <c r="L86" s="78"/>
      <c r="M86" s="79"/>
      <c r="N86" s="79">
        <f t="shared" si="23"/>
        <v>0</v>
      </c>
      <c r="O86" s="80"/>
      <c r="P86" s="81"/>
      <c r="Q86" s="81">
        <f t="shared" si="24"/>
        <v>0</v>
      </c>
      <c r="R86" s="82" t="s">
        <v>132</v>
      </c>
      <c r="S86" s="83">
        <f>5+2</f>
        <v>7</v>
      </c>
      <c r="T86" s="83">
        <f t="shared" si="25"/>
        <v>25.2</v>
      </c>
      <c r="U86" s="84"/>
      <c r="V86" s="85"/>
      <c r="W86" s="85">
        <f t="shared" si="1"/>
        <v>0</v>
      </c>
      <c r="X86" s="80"/>
      <c r="Y86" s="81"/>
      <c r="Z86" s="81">
        <f t="shared" si="2"/>
        <v>0</v>
      </c>
      <c r="AA86" s="86"/>
      <c r="AB86" s="87"/>
      <c r="AC86" s="87">
        <f t="shared" si="3"/>
        <v>0</v>
      </c>
      <c r="AD86" s="88" t="s">
        <v>119</v>
      </c>
      <c r="AE86" s="89">
        <v>1</v>
      </c>
      <c r="AF86" s="89">
        <f t="shared" si="4"/>
        <v>3.6</v>
      </c>
      <c r="AG86" s="82"/>
      <c r="AH86" s="83"/>
      <c r="AI86" s="35">
        <f t="shared" si="5"/>
        <v>0</v>
      </c>
      <c r="AJ86" s="36"/>
      <c r="AK86" s="90"/>
      <c r="AL86" s="90">
        <f t="shared" si="6"/>
        <v>0</v>
      </c>
      <c r="AM86" s="91"/>
      <c r="AN86" s="92"/>
      <c r="AO86" s="92">
        <f t="shared" si="7"/>
        <v>0</v>
      </c>
      <c r="AP86" s="93"/>
      <c r="AQ86" s="94"/>
      <c r="AR86" s="94">
        <f t="shared" si="8"/>
        <v>0</v>
      </c>
      <c r="AS86" s="95"/>
      <c r="AT86" s="96"/>
      <c r="AU86" s="96">
        <f t="shared" si="9"/>
        <v>0</v>
      </c>
      <c r="AV86" s="82"/>
      <c r="AW86" s="83"/>
      <c r="AX86" s="83">
        <f t="shared" si="10"/>
        <v>0</v>
      </c>
      <c r="AY86" s="97"/>
      <c r="AZ86" s="98"/>
      <c r="BA86" s="98">
        <f t="shared" si="20"/>
        <v>0</v>
      </c>
      <c r="BB86" s="99"/>
      <c r="BC86" s="99"/>
      <c r="BD86" s="99"/>
      <c r="BE86" s="307">
        <f t="shared" si="27"/>
        <v>8</v>
      </c>
      <c r="BF86" s="308">
        <f t="shared" si="27"/>
        <v>28.8</v>
      </c>
      <c r="BG86" s="309">
        <f t="shared" si="21"/>
        <v>1</v>
      </c>
      <c r="BH86" s="310">
        <f t="shared" si="22"/>
        <v>3.6</v>
      </c>
      <c r="BI86" s="47"/>
    </row>
    <row r="87" spans="1:61" s="100" customFormat="1" x14ac:dyDescent="0.35">
      <c r="A87" s="68"/>
      <c r="B87" s="69"/>
      <c r="C87" s="70"/>
      <c r="D87" s="71">
        <f>'[1]งวด 30-10-67'!BC56</f>
        <v>50</v>
      </c>
      <c r="E87" s="72"/>
      <c r="F87" s="73"/>
      <c r="G87" s="74"/>
      <c r="H87" s="75"/>
      <c r="I87" s="76"/>
      <c r="J87" s="77">
        <v>3.6</v>
      </c>
      <c r="K87" s="71">
        <f t="shared" si="26"/>
        <v>50</v>
      </c>
      <c r="L87" s="78" t="s">
        <v>109</v>
      </c>
      <c r="M87" s="79">
        <v>10</v>
      </c>
      <c r="N87" s="79">
        <f t="shared" si="23"/>
        <v>36</v>
      </c>
      <c r="O87" s="80"/>
      <c r="P87" s="81"/>
      <c r="Q87" s="81">
        <f t="shared" si="24"/>
        <v>0</v>
      </c>
      <c r="R87" s="82" t="s">
        <v>133</v>
      </c>
      <c r="S87" s="83">
        <f>2+2</f>
        <v>4</v>
      </c>
      <c r="T87" s="83">
        <f t="shared" si="25"/>
        <v>14.4</v>
      </c>
      <c r="U87" s="84"/>
      <c r="V87" s="85"/>
      <c r="W87" s="85">
        <f t="shared" si="1"/>
        <v>0</v>
      </c>
      <c r="X87" s="80"/>
      <c r="Y87" s="81"/>
      <c r="Z87" s="81">
        <f t="shared" si="2"/>
        <v>0</v>
      </c>
      <c r="AA87" s="86"/>
      <c r="AB87" s="87"/>
      <c r="AC87" s="87">
        <f t="shared" si="3"/>
        <v>0</v>
      </c>
      <c r="AD87" s="88"/>
      <c r="AE87" s="89"/>
      <c r="AF87" s="89">
        <f t="shared" si="4"/>
        <v>0</v>
      </c>
      <c r="AG87" s="82"/>
      <c r="AH87" s="83"/>
      <c r="AI87" s="35">
        <f t="shared" si="5"/>
        <v>0</v>
      </c>
      <c r="AJ87" s="36" t="s">
        <v>134</v>
      </c>
      <c r="AK87" s="90">
        <v>10</v>
      </c>
      <c r="AL87" s="90">
        <f t="shared" si="6"/>
        <v>36</v>
      </c>
      <c r="AM87" s="91"/>
      <c r="AN87" s="92"/>
      <c r="AO87" s="92">
        <f t="shared" si="7"/>
        <v>0</v>
      </c>
      <c r="AP87" s="93" t="s">
        <v>68</v>
      </c>
      <c r="AQ87" s="94">
        <v>12</v>
      </c>
      <c r="AR87" s="94">
        <f t="shared" si="8"/>
        <v>43.2</v>
      </c>
      <c r="AS87" s="95"/>
      <c r="AT87" s="96"/>
      <c r="AU87" s="96">
        <f t="shared" si="9"/>
        <v>0</v>
      </c>
      <c r="AV87" s="82"/>
      <c r="AW87" s="83"/>
      <c r="AX87" s="83">
        <f t="shared" si="10"/>
        <v>0</v>
      </c>
      <c r="AY87" s="97"/>
      <c r="AZ87" s="98"/>
      <c r="BA87" s="98">
        <f t="shared" si="20"/>
        <v>0</v>
      </c>
      <c r="BB87" s="99"/>
      <c r="BC87" s="99"/>
      <c r="BD87" s="99"/>
      <c r="BE87" s="307">
        <f t="shared" si="27"/>
        <v>36</v>
      </c>
      <c r="BF87" s="308">
        <f t="shared" si="27"/>
        <v>129.60000000000002</v>
      </c>
      <c r="BG87" s="309">
        <f t="shared" si="21"/>
        <v>14</v>
      </c>
      <c r="BH87" s="310">
        <f t="shared" si="22"/>
        <v>50.4</v>
      </c>
      <c r="BI87" s="47"/>
    </row>
    <row r="88" spans="1:61" s="100" customFormat="1" x14ac:dyDescent="0.35">
      <c r="A88" s="68"/>
      <c r="B88" s="69"/>
      <c r="C88" s="70"/>
      <c r="D88" s="71"/>
      <c r="E88" s="72" t="s">
        <v>41</v>
      </c>
      <c r="F88" s="73" t="s">
        <v>42</v>
      </c>
      <c r="G88" s="74">
        <v>11361</v>
      </c>
      <c r="H88" s="75">
        <v>243923</v>
      </c>
      <c r="I88" s="76">
        <v>250</v>
      </c>
      <c r="J88" s="77">
        <v>3.6</v>
      </c>
      <c r="K88" s="71">
        <f t="shared" si="26"/>
        <v>250</v>
      </c>
      <c r="L88" s="78"/>
      <c r="M88" s="79"/>
      <c r="N88" s="79">
        <f t="shared" si="23"/>
        <v>0</v>
      </c>
      <c r="O88" s="80"/>
      <c r="P88" s="81"/>
      <c r="Q88" s="81">
        <f t="shared" si="24"/>
        <v>0</v>
      </c>
      <c r="R88" s="82"/>
      <c r="S88" s="83"/>
      <c r="T88" s="83">
        <f t="shared" si="25"/>
        <v>0</v>
      </c>
      <c r="U88" s="84"/>
      <c r="V88" s="85"/>
      <c r="W88" s="85">
        <f t="shared" si="1"/>
        <v>0</v>
      </c>
      <c r="X88" s="80"/>
      <c r="Y88" s="81"/>
      <c r="Z88" s="81">
        <f t="shared" si="2"/>
        <v>0</v>
      </c>
      <c r="AA88" s="86"/>
      <c r="AB88" s="87"/>
      <c r="AC88" s="87">
        <f t="shared" si="3"/>
        <v>0</v>
      </c>
      <c r="AD88" s="88"/>
      <c r="AE88" s="89"/>
      <c r="AF88" s="89">
        <f t="shared" si="4"/>
        <v>0</v>
      </c>
      <c r="AG88" s="82"/>
      <c r="AH88" s="83"/>
      <c r="AI88" s="35">
        <f t="shared" si="5"/>
        <v>0</v>
      </c>
      <c r="AJ88" s="36"/>
      <c r="AK88" s="90"/>
      <c r="AL88" s="90">
        <f t="shared" si="6"/>
        <v>0</v>
      </c>
      <c r="AM88" s="91"/>
      <c r="AN88" s="92"/>
      <c r="AO88" s="92">
        <f t="shared" si="7"/>
        <v>0</v>
      </c>
      <c r="AP88" s="93"/>
      <c r="AQ88" s="94"/>
      <c r="AR88" s="94">
        <f t="shared" si="8"/>
        <v>0</v>
      </c>
      <c r="AS88" s="95"/>
      <c r="AT88" s="96"/>
      <c r="AU88" s="96">
        <f t="shared" si="9"/>
        <v>0</v>
      </c>
      <c r="AV88" s="82"/>
      <c r="AW88" s="83"/>
      <c r="AX88" s="83">
        <f t="shared" si="10"/>
        <v>0</v>
      </c>
      <c r="AY88" s="97"/>
      <c r="AZ88" s="98"/>
      <c r="BA88" s="98">
        <f t="shared" si="20"/>
        <v>0</v>
      </c>
      <c r="BB88" s="99"/>
      <c r="BC88" s="99"/>
      <c r="BD88" s="99"/>
      <c r="BE88" s="307">
        <f t="shared" si="27"/>
        <v>0</v>
      </c>
      <c r="BF88" s="308">
        <f t="shared" si="27"/>
        <v>0</v>
      </c>
      <c r="BG88" s="309">
        <f t="shared" si="21"/>
        <v>250</v>
      </c>
      <c r="BH88" s="310">
        <f t="shared" si="22"/>
        <v>900</v>
      </c>
      <c r="BI88" s="47"/>
    </row>
    <row r="89" spans="1:61" s="100" customFormat="1" x14ac:dyDescent="0.35">
      <c r="A89" s="68">
        <v>44</v>
      </c>
      <c r="B89" s="69" t="s">
        <v>135</v>
      </c>
      <c r="C89" s="70" t="s">
        <v>78</v>
      </c>
      <c r="D89" s="71">
        <v>35</v>
      </c>
      <c r="E89" s="72"/>
      <c r="F89" s="73"/>
      <c r="G89" s="74"/>
      <c r="H89" s="75"/>
      <c r="I89" s="76"/>
      <c r="J89" s="77">
        <v>2.33</v>
      </c>
      <c r="K89" s="71">
        <f t="shared" si="26"/>
        <v>35</v>
      </c>
      <c r="L89" s="78"/>
      <c r="M89" s="79"/>
      <c r="N89" s="79">
        <f t="shared" si="23"/>
        <v>0</v>
      </c>
      <c r="O89" s="80" t="s">
        <v>36</v>
      </c>
      <c r="P89" s="81">
        <v>12</v>
      </c>
      <c r="Q89" s="81">
        <f t="shared" si="24"/>
        <v>27.96</v>
      </c>
      <c r="R89" s="82" t="s">
        <v>136</v>
      </c>
      <c r="S89" s="83">
        <f>2+10+4+1</f>
        <v>17</v>
      </c>
      <c r="T89" s="83">
        <f t="shared" si="25"/>
        <v>39.61</v>
      </c>
      <c r="U89" s="84"/>
      <c r="V89" s="85"/>
      <c r="W89" s="85">
        <f t="shared" si="1"/>
        <v>0</v>
      </c>
      <c r="X89" s="80"/>
      <c r="Y89" s="81"/>
      <c r="Z89" s="81">
        <f t="shared" si="2"/>
        <v>0</v>
      </c>
      <c r="AA89" s="86"/>
      <c r="AB89" s="87"/>
      <c r="AC89" s="87">
        <f t="shared" si="3"/>
        <v>0</v>
      </c>
      <c r="AD89" s="88"/>
      <c r="AE89" s="89"/>
      <c r="AF89" s="89">
        <f t="shared" si="4"/>
        <v>0</v>
      </c>
      <c r="AG89" s="82"/>
      <c r="AH89" s="83"/>
      <c r="AI89" s="35">
        <f t="shared" si="5"/>
        <v>0</v>
      </c>
      <c r="AJ89" s="36"/>
      <c r="AK89" s="90"/>
      <c r="AL89" s="90">
        <f t="shared" si="6"/>
        <v>0</v>
      </c>
      <c r="AM89" s="91"/>
      <c r="AN89" s="92"/>
      <c r="AO89" s="92">
        <f t="shared" si="7"/>
        <v>0</v>
      </c>
      <c r="AP89" s="93"/>
      <c r="AQ89" s="94"/>
      <c r="AR89" s="94">
        <f t="shared" si="8"/>
        <v>0</v>
      </c>
      <c r="AS89" s="95"/>
      <c r="AT89" s="96"/>
      <c r="AU89" s="96">
        <f t="shared" si="9"/>
        <v>0</v>
      </c>
      <c r="AV89" s="82"/>
      <c r="AW89" s="83"/>
      <c r="AX89" s="83">
        <f t="shared" si="10"/>
        <v>0</v>
      </c>
      <c r="AY89" s="97"/>
      <c r="AZ89" s="98"/>
      <c r="BA89" s="98">
        <f t="shared" si="20"/>
        <v>0</v>
      </c>
      <c r="BB89" s="99"/>
      <c r="BC89" s="99"/>
      <c r="BD89" s="99"/>
      <c r="BE89" s="307">
        <f t="shared" si="27"/>
        <v>29</v>
      </c>
      <c r="BF89" s="308">
        <f t="shared" si="27"/>
        <v>67.569999999999993</v>
      </c>
      <c r="BG89" s="309">
        <f t="shared" si="21"/>
        <v>6</v>
      </c>
      <c r="BH89" s="310">
        <f t="shared" si="22"/>
        <v>13.98</v>
      </c>
      <c r="BI89" s="47"/>
    </row>
    <row r="90" spans="1:61" s="100" customFormat="1" x14ac:dyDescent="0.35">
      <c r="A90" s="68"/>
      <c r="B90" s="69"/>
      <c r="C90" s="70"/>
      <c r="D90" s="71"/>
      <c r="E90" s="72" t="s">
        <v>41</v>
      </c>
      <c r="F90" s="73" t="s">
        <v>42</v>
      </c>
      <c r="G90" s="74">
        <v>11361</v>
      </c>
      <c r="H90" s="75">
        <v>243923</v>
      </c>
      <c r="I90" s="76">
        <v>60</v>
      </c>
      <c r="J90" s="77">
        <v>2.9</v>
      </c>
      <c r="K90" s="71">
        <f t="shared" si="26"/>
        <v>60</v>
      </c>
      <c r="L90" s="78"/>
      <c r="M90" s="79"/>
      <c r="N90" s="79">
        <f t="shared" si="23"/>
        <v>0</v>
      </c>
      <c r="O90" s="80"/>
      <c r="P90" s="81"/>
      <c r="Q90" s="81">
        <f t="shared" si="24"/>
        <v>0</v>
      </c>
      <c r="R90" s="82"/>
      <c r="S90" s="83"/>
      <c r="T90" s="83">
        <f t="shared" si="25"/>
        <v>0</v>
      </c>
      <c r="U90" s="84"/>
      <c r="V90" s="85"/>
      <c r="W90" s="85">
        <f t="shared" si="1"/>
        <v>0</v>
      </c>
      <c r="X90" s="80"/>
      <c r="Y90" s="81"/>
      <c r="Z90" s="81">
        <f t="shared" si="2"/>
        <v>0</v>
      </c>
      <c r="AA90" s="86"/>
      <c r="AB90" s="87"/>
      <c r="AC90" s="87">
        <f t="shared" si="3"/>
        <v>0</v>
      </c>
      <c r="AD90" s="88"/>
      <c r="AE90" s="89"/>
      <c r="AF90" s="89">
        <f t="shared" si="4"/>
        <v>0</v>
      </c>
      <c r="AG90" s="82"/>
      <c r="AH90" s="83"/>
      <c r="AI90" s="35">
        <f t="shared" si="5"/>
        <v>0</v>
      </c>
      <c r="AJ90" s="36"/>
      <c r="AK90" s="90"/>
      <c r="AL90" s="90">
        <f t="shared" si="6"/>
        <v>0</v>
      </c>
      <c r="AM90" s="91"/>
      <c r="AN90" s="92"/>
      <c r="AO90" s="92">
        <f t="shared" si="7"/>
        <v>0</v>
      </c>
      <c r="AP90" s="93"/>
      <c r="AQ90" s="94"/>
      <c r="AR90" s="94">
        <f t="shared" si="8"/>
        <v>0</v>
      </c>
      <c r="AS90" s="95"/>
      <c r="AT90" s="96"/>
      <c r="AU90" s="96">
        <f t="shared" si="9"/>
        <v>0</v>
      </c>
      <c r="AV90" s="82"/>
      <c r="AW90" s="83"/>
      <c r="AX90" s="83">
        <f t="shared" si="10"/>
        <v>0</v>
      </c>
      <c r="AY90" s="97"/>
      <c r="AZ90" s="98"/>
      <c r="BA90" s="98">
        <f t="shared" si="20"/>
        <v>0</v>
      </c>
      <c r="BB90" s="99"/>
      <c r="BC90" s="99"/>
      <c r="BD90" s="99"/>
      <c r="BE90" s="307">
        <f t="shared" si="27"/>
        <v>0</v>
      </c>
      <c r="BF90" s="308">
        <f t="shared" si="27"/>
        <v>0</v>
      </c>
      <c r="BG90" s="309">
        <f t="shared" si="21"/>
        <v>60</v>
      </c>
      <c r="BH90" s="310">
        <f t="shared" si="22"/>
        <v>174</v>
      </c>
      <c r="BI90" s="47"/>
    </row>
    <row r="91" spans="1:61" s="100" customFormat="1" x14ac:dyDescent="0.35">
      <c r="A91" s="68"/>
      <c r="B91" s="69"/>
      <c r="C91" s="70"/>
      <c r="D91" s="71"/>
      <c r="E91" s="72" t="s">
        <v>79</v>
      </c>
      <c r="F91" s="73" t="s">
        <v>42</v>
      </c>
      <c r="G91" s="74">
        <v>12419</v>
      </c>
      <c r="H91" s="75">
        <v>243954</v>
      </c>
      <c r="I91" s="76">
        <v>36</v>
      </c>
      <c r="J91" s="77">
        <v>2.9169999999999998</v>
      </c>
      <c r="K91" s="71">
        <f t="shared" si="26"/>
        <v>36</v>
      </c>
      <c r="L91" s="78"/>
      <c r="M91" s="79"/>
      <c r="N91" s="79">
        <f t="shared" si="23"/>
        <v>0</v>
      </c>
      <c r="O91" s="80"/>
      <c r="P91" s="81"/>
      <c r="Q91" s="81">
        <f t="shared" si="24"/>
        <v>0</v>
      </c>
      <c r="R91" s="82"/>
      <c r="S91" s="83"/>
      <c r="T91" s="83">
        <f t="shared" si="25"/>
        <v>0</v>
      </c>
      <c r="U91" s="84"/>
      <c r="V91" s="85"/>
      <c r="W91" s="85">
        <f t="shared" si="1"/>
        <v>0</v>
      </c>
      <c r="X91" s="80"/>
      <c r="Y91" s="81"/>
      <c r="Z91" s="81">
        <f t="shared" si="2"/>
        <v>0</v>
      </c>
      <c r="AA91" s="86"/>
      <c r="AB91" s="87"/>
      <c r="AC91" s="87">
        <f t="shared" si="3"/>
        <v>0</v>
      </c>
      <c r="AD91" s="88"/>
      <c r="AE91" s="89"/>
      <c r="AF91" s="89">
        <f t="shared" si="4"/>
        <v>0</v>
      </c>
      <c r="AG91" s="82"/>
      <c r="AH91" s="83"/>
      <c r="AI91" s="35">
        <f t="shared" si="5"/>
        <v>0</v>
      </c>
      <c r="AJ91" s="36"/>
      <c r="AK91" s="90"/>
      <c r="AL91" s="90">
        <f t="shared" si="6"/>
        <v>0</v>
      </c>
      <c r="AM91" s="91"/>
      <c r="AN91" s="92"/>
      <c r="AO91" s="92">
        <f t="shared" si="7"/>
        <v>0</v>
      </c>
      <c r="AP91" s="93"/>
      <c r="AQ91" s="94"/>
      <c r="AR91" s="94">
        <f t="shared" si="8"/>
        <v>0</v>
      </c>
      <c r="AS91" s="95"/>
      <c r="AT91" s="96"/>
      <c r="AU91" s="96">
        <f t="shared" si="9"/>
        <v>0</v>
      </c>
      <c r="AV91" s="82"/>
      <c r="AW91" s="83"/>
      <c r="AX91" s="83">
        <f t="shared" si="10"/>
        <v>0</v>
      </c>
      <c r="AY91" s="97"/>
      <c r="AZ91" s="98"/>
      <c r="BA91" s="98">
        <f t="shared" si="20"/>
        <v>0</v>
      </c>
      <c r="BB91" s="99"/>
      <c r="BC91" s="99"/>
      <c r="BD91" s="99"/>
      <c r="BE91" s="307">
        <f t="shared" si="27"/>
        <v>0</v>
      </c>
      <c r="BF91" s="308">
        <f t="shared" si="27"/>
        <v>0</v>
      </c>
      <c r="BG91" s="309">
        <f t="shared" si="21"/>
        <v>36</v>
      </c>
      <c r="BH91" s="310">
        <f t="shared" si="22"/>
        <v>105.012</v>
      </c>
      <c r="BI91" s="47"/>
    </row>
    <row r="92" spans="1:61" s="100" customFormat="1" x14ac:dyDescent="0.35">
      <c r="A92" s="68">
        <v>45</v>
      </c>
      <c r="B92" s="69" t="s">
        <v>137</v>
      </c>
      <c r="C92" s="70" t="s">
        <v>81</v>
      </c>
      <c r="D92" s="71">
        <f>'[1]งวด 30-10-67'!BC58</f>
        <v>27</v>
      </c>
      <c r="E92" s="72"/>
      <c r="F92" s="73"/>
      <c r="G92" s="74"/>
      <c r="H92" s="75"/>
      <c r="I92" s="76"/>
      <c r="J92" s="77">
        <v>46</v>
      </c>
      <c r="K92" s="71">
        <f t="shared" si="26"/>
        <v>27</v>
      </c>
      <c r="L92" s="78"/>
      <c r="M92" s="79"/>
      <c r="N92" s="79">
        <f t="shared" si="23"/>
        <v>0</v>
      </c>
      <c r="O92" s="80"/>
      <c r="P92" s="81"/>
      <c r="Q92" s="81">
        <f t="shared" si="24"/>
        <v>0</v>
      </c>
      <c r="R92" s="82"/>
      <c r="S92" s="83"/>
      <c r="T92" s="83">
        <f t="shared" si="25"/>
        <v>0</v>
      </c>
      <c r="U92" s="84"/>
      <c r="V92" s="85"/>
      <c r="W92" s="85">
        <f t="shared" si="1"/>
        <v>0</v>
      </c>
      <c r="X92" s="80"/>
      <c r="Y92" s="81"/>
      <c r="Z92" s="81">
        <f t="shared" si="2"/>
        <v>0</v>
      </c>
      <c r="AA92" s="86"/>
      <c r="AB92" s="87"/>
      <c r="AC92" s="87">
        <f t="shared" si="3"/>
        <v>0</v>
      </c>
      <c r="AD92" s="88"/>
      <c r="AE92" s="89"/>
      <c r="AF92" s="89">
        <f t="shared" si="4"/>
        <v>0</v>
      </c>
      <c r="AG92" s="82"/>
      <c r="AH92" s="83"/>
      <c r="AI92" s="35">
        <f t="shared" si="5"/>
        <v>0</v>
      </c>
      <c r="AJ92" s="36"/>
      <c r="AK92" s="90"/>
      <c r="AL92" s="90">
        <f t="shared" si="6"/>
        <v>0</v>
      </c>
      <c r="AM92" s="91"/>
      <c r="AN92" s="92"/>
      <c r="AO92" s="92">
        <f t="shared" si="7"/>
        <v>0</v>
      </c>
      <c r="AP92" s="93"/>
      <c r="AQ92" s="94"/>
      <c r="AR92" s="94">
        <f t="shared" si="8"/>
        <v>0</v>
      </c>
      <c r="AS92" s="95"/>
      <c r="AT92" s="96"/>
      <c r="AU92" s="96">
        <f t="shared" si="9"/>
        <v>0</v>
      </c>
      <c r="AV92" s="82"/>
      <c r="AW92" s="83"/>
      <c r="AX92" s="83">
        <f t="shared" si="10"/>
        <v>0</v>
      </c>
      <c r="AY92" s="97"/>
      <c r="AZ92" s="98"/>
      <c r="BA92" s="98">
        <f t="shared" si="20"/>
        <v>0</v>
      </c>
      <c r="BB92" s="99"/>
      <c r="BC92" s="99"/>
      <c r="BD92" s="99"/>
      <c r="BE92" s="307">
        <f t="shared" si="27"/>
        <v>0</v>
      </c>
      <c r="BF92" s="308">
        <f t="shared" si="27"/>
        <v>0</v>
      </c>
      <c r="BG92" s="309">
        <f t="shared" si="21"/>
        <v>27</v>
      </c>
      <c r="BH92" s="310">
        <f t="shared" si="22"/>
        <v>1242</v>
      </c>
      <c r="BI92" s="47"/>
    </row>
    <row r="93" spans="1:61" s="100" customFormat="1" x14ac:dyDescent="0.35">
      <c r="A93" s="68">
        <v>46</v>
      </c>
      <c r="B93" s="69" t="s">
        <v>138</v>
      </c>
      <c r="C93" s="70" t="s">
        <v>81</v>
      </c>
      <c r="D93" s="71">
        <f>'[1]งวด 30-10-67'!BC59</f>
        <v>8</v>
      </c>
      <c r="E93" s="72"/>
      <c r="F93" s="73"/>
      <c r="G93" s="74"/>
      <c r="H93" s="75"/>
      <c r="I93" s="76"/>
      <c r="J93" s="77">
        <v>8</v>
      </c>
      <c r="K93" s="71">
        <f t="shared" si="26"/>
        <v>8</v>
      </c>
      <c r="L93" s="78"/>
      <c r="M93" s="79"/>
      <c r="N93" s="79">
        <f t="shared" si="23"/>
        <v>0</v>
      </c>
      <c r="O93" s="80"/>
      <c r="P93" s="81"/>
      <c r="Q93" s="81">
        <f t="shared" si="24"/>
        <v>0</v>
      </c>
      <c r="R93" s="82"/>
      <c r="S93" s="83"/>
      <c r="T93" s="83">
        <f t="shared" si="25"/>
        <v>0</v>
      </c>
      <c r="U93" s="84"/>
      <c r="V93" s="85"/>
      <c r="W93" s="85">
        <f t="shared" si="1"/>
        <v>0</v>
      </c>
      <c r="X93" s="80"/>
      <c r="Y93" s="81"/>
      <c r="Z93" s="81">
        <f t="shared" si="2"/>
        <v>0</v>
      </c>
      <c r="AA93" s="86"/>
      <c r="AB93" s="87"/>
      <c r="AC93" s="87">
        <f t="shared" si="3"/>
        <v>0</v>
      </c>
      <c r="AD93" s="88"/>
      <c r="AE93" s="89"/>
      <c r="AF93" s="89">
        <f t="shared" si="4"/>
        <v>0</v>
      </c>
      <c r="AG93" s="82"/>
      <c r="AH93" s="83"/>
      <c r="AI93" s="35">
        <f t="shared" si="5"/>
        <v>0</v>
      </c>
      <c r="AJ93" s="36"/>
      <c r="AK93" s="90"/>
      <c r="AL93" s="90">
        <f t="shared" si="6"/>
        <v>0</v>
      </c>
      <c r="AM93" s="91"/>
      <c r="AN93" s="92"/>
      <c r="AO93" s="92">
        <f t="shared" si="7"/>
        <v>0</v>
      </c>
      <c r="AP93" s="93"/>
      <c r="AQ93" s="94"/>
      <c r="AR93" s="94">
        <f t="shared" si="8"/>
        <v>0</v>
      </c>
      <c r="AS93" s="95"/>
      <c r="AT93" s="96"/>
      <c r="AU93" s="96">
        <f t="shared" si="9"/>
        <v>0</v>
      </c>
      <c r="AV93" s="82"/>
      <c r="AW93" s="83"/>
      <c r="AX93" s="83">
        <f t="shared" si="10"/>
        <v>0</v>
      </c>
      <c r="AY93" s="97"/>
      <c r="AZ93" s="98"/>
      <c r="BA93" s="98">
        <f t="shared" si="20"/>
        <v>0</v>
      </c>
      <c r="BB93" s="99"/>
      <c r="BC93" s="99"/>
      <c r="BD93" s="99"/>
      <c r="BE93" s="307">
        <f t="shared" si="27"/>
        <v>0</v>
      </c>
      <c r="BF93" s="308">
        <f t="shared" si="27"/>
        <v>0</v>
      </c>
      <c r="BG93" s="309">
        <f t="shared" si="21"/>
        <v>8</v>
      </c>
      <c r="BH93" s="310">
        <f t="shared" si="22"/>
        <v>64</v>
      </c>
      <c r="BI93" s="47"/>
    </row>
    <row r="94" spans="1:61" s="100" customFormat="1" x14ac:dyDescent="0.35">
      <c r="A94" s="68">
        <v>47</v>
      </c>
      <c r="B94" s="69" t="s">
        <v>139</v>
      </c>
      <c r="C94" s="70" t="s">
        <v>81</v>
      </c>
      <c r="D94" s="71">
        <f>'[1]งวด 30-10-67'!BC60</f>
        <v>3</v>
      </c>
      <c r="E94" s="72"/>
      <c r="F94" s="73"/>
      <c r="G94" s="74"/>
      <c r="H94" s="75"/>
      <c r="I94" s="76"/>
      <c r="J94" s="77">
        <v>10</v>
      </c>
      <c r="K94" s="71">
        <f t="shared" si="26"/>
        <v>3</v>
      </c>
      <c r="L94" s="78"/>
      <c r="M94" s="79"/>
      <c r="N94" s="79">
        <f t="shared" si="23"/>
        <v>0</v>
      </c>
      <c r="O94" s="80"/>
      <c r="P94" s="81"/>
      <c r="Q94" s="81">
        <f t="shared" si="24"/>
        <v>0</v>
      </c>
      <c r="R94" s="82"/>
      <c r="S94" s="83"/>
      <c r="T94" s="83">
        <f t="shared" si="25"/>
        <v>0</v>
      </c>
      <c r="U94" s="84"/>
      <c r="V94" s="85"/>
      <c r="W94" s="85">
        <f t="shared" si="1"/>
        <v>0</v>
      </c>
      <c r="X94" s="80"/>
      <c r="Y94" s="81"/>
      <c r="Z94" s="81">
        <f t="shared" si="2"/>
        <v>0</v>
      </c>
      <c r="AA94" s="86"/>
      <c r="AB94" s="87"/>
      <c r="AC94" s="87">
        <f t="shared" si="3"/>
        <v>0</v>
      </c>
      <c r="AD94" s="88"/>
      <c r="AE94" s="89"/>
      <c r="AF94" s="89">
        <f t="shared" si="4"/>
        <v>0</v>
      </c>
      <c r="AG94" s="82"/>
      <c r="AH94" s="83"/>
      <c r="AI94" s="35">
        <f t="shared" si="5"/>
        <v>0</v>
      </c>
      <c r="AJ94" s="36"/>
      <c r="AK94" s="90"/>
      <c r="AL94" s="90">
        <f t="shared" si="6"/>
        <v>0</v>
      </c>
      <c r="AM94" s="91"/>
      <c r="AN94" s="92"/>
      <c r="AO94" s="92">
        <f t="shared" si="7"/>
        <v>0</v>
      </c>
      <c r="AP94" s="93"/>
      <c r="AQ94" s="94"/>
      <c r="AR94" s="94">
        <f t="shared" si="8"/>
        <v>0</v>
      </c>
      <c r="AS94" s="95"/>
      <c r="AT94" s="96"/>
      <c r="AU94" s="96">
        <f t="shared" si="9"/>
        <v>0</v>
      </c>
      <c r="AV94" s="82"/>
      <c r="AW94" s="83"/>
      <c r="AX94" s="83">
        <f t="shared" si="10"/>
        <v>0</v>
      </c>
      <c r="AY94" s="97"/>
      <c r="AZ94" s="98"/>
      <c r="BA94" s="98">
        <f t="shared" si="20"/>
        <v>0</v>
      </c>
      <c r="BB94" s="99"/>
      <c r="BC94" s="99"/>
      <c r="BD94" s="99"/>
      <c r="BE94" s="307">
        <f t="shared" si="27"/>
        <v>0</v>
      </c>
      <c r="BF94" s="308">
        <f t="shared" si="27"/>
        <v>0</v>
      </c>
      <c r="BG94" s="309">
        <f t="shared" si="21"/>
        <v>3</v>
      </c>
      <c r="BH94" s="310">
        <f t="shared" si="22"/>
        <v>30</v>
      </c>
      <c r="BI94" s="47"/>
    </row>
    <row r="95" spans="1:61" s="100" customFormat="1" x14ac:dyDescent="0.35">
      <c r="A95" s="68"/>
      <c r="B95" s="69"/>
      <c r="C95" s="70"/>
      <c r="D95" s="71"/>
      <c r="E95" s="72" t="s">
        <v>79</v>
      </c>
      <c r="F95" s="73" t="s">
        <v>42</v>
      </c>
      <c r="G95" s="74">
        <v>12419</v>
      </c>
      <c r="H95" s="75">
        <v>243954</v>
      </c>
      <c r="I95" s="76">
        <v>12</v>
      </c>
      <c r="J95" s="77">
        <v>10</v>
      </c>
      <c r="K95" s="71">
        <f t="shared" si="26"/>
        <v>12</v>
      </c>
      <c r="L95" s="78"/>
      <c r="M95" s="79"/>
      <c r="N95" s="79">
        <f t="shared" si="23"/>
        <v>0</v>
      </c>
      <c r="O95" s="80"/>
      <c r="P95" s="81"/>
      <c r="Q95" s="81">
        <f t="shared" si="24"/>
        <v>0</v>
      </c>
      <c r="R95" s="82"/>
      <c r="S95" s="83"/>
      <c r="T95" s="83">
        <f t="shared" si="25"/>
        <v>0</v>
      </c>
      <c r="U95" s="84"/>
      <c r="V95" s="85"/>
      <c r="W95" s="85">
        <f t="shared" si="1"/>
        <v>0</v>
      </c>
      <c r="X95" s="80"/>
      <c r="Y95" s="81"/>
      <c r="Z95" s="81">
        <f t="shared" si="2"/>
        <v>0</v>
      </c>
      <c r="AA95" s="86"/>
      <c r="AB95" s="87"/>
      <c r="AC95" s="87">
        <f t="shared" si="3"/>
        <v>0</v>
      </c>
      <c r="AD95" s="88"/>
      <c r="AE95" s="89"/>
      <c r="AF95" s="89">
        <f t="shared" si="4"/>
        <v>0</v>
      </c>
      <c r="AG95" s="82"/>
      <c r="AH95" s="83"/>
      <c r="AI95" s="35">
        <f t="shared" si="5"/>
        <v>0</v>
      </c>
      <c r="AJ95" s="36"/>
      <c r="AK95" s="90"/>
      <c r="AL95" s="90">
        <f t="shared" si="6"/>
        <v>0</v>
      </c>
      <c r="AM95" s="91"/>
      <c r="AN95" s="92"/>
      <c r="AO95" s="92">
        <f t="shared" si="7"/>
        <v>0</v>
      </c>
      <c r="AP95" s="93"/>
      <c r="AQ95" s="94"/>
      <c r="AR95" s="94">
        <f t="shared" si="8"/>
        <v>0</v>
      </c>
      <c r="AS95" s="95"/>
      <c r="AT95" s="96"/>
      <c r="AU95" s="96">
        <f t="shared" si="9"/>
        <v>0</v>
      </c>
      <c r="AV95" s="82"/>
      <c r="AW95" s="83"/>
      <c r="AX95" s="83">
        <f t="shared" si="10"/>
        <v>0</v>
      </c>
      <c r="AY95" s="97"/>
      <c r="AZ95" s="98"/>
      <c r="BA95" s="98">
        <f t="shared" si="20"/>
        <v>0</v>
      </c>
      <c r="BB95" s="99"/>
      <c r="BC95" s="99"/>
      <c r="BD95" s="99"/>
      <c r="BE95" s="307">
        <f t="shared" si="27"/>
        <v>0</v>
      </c>
      <c r="BF95" s="308">
        <f t="shared" si="27"/>
        <v>0</v>
      </c>
      <c r="BG95" s="309">
        <f t="shared" si="21"/>
        <v>12</v>
      </c>
      <c r="BH95" s="310">
        <f t="shared" si="22"/>
        <v>120</v>
      </c>
      <c r="BI95" s="47"/>
    </row>
    <row r="96" spans="1:61" s="100" customFormat="1" x14ac:dyDescent="0.35">
      <c r="A96" s="68">
        <v>48</v>
      </c>
      <c r="B96" s="69" t="s">
        <v>140</v>
      </c>
      <c r="C96" s="70" t="s">
        <v>81</v>
      </c>
      <c r="D96" s="71">
        <f>'[1]งวด 30-10-67'!BC61</f>
        <v>28</v>
      </c>
      <c r="E96" s="72"/>
      <c r="F96" s="73"/>
      <c r="G96" s="74"/>
      <c r="H96" s="75"/>
      <c r="I96" s="76"/>
      <c r="J96" s="77">
        <v>46</v>
      </c>
      <c r="K96" s="71">
        <f t="shared" si="26"/>
        <v>28</v>
      </c>
      <c r="L96" s="78"/>
      <c r="M96" s="79"/>
      <c r="N96" s="79">
        <f t="shared" si="23"/>
        <v>0</v>
      </c>
      <c r="O96" s="80"/>
      <c r="P96" s="81"/>
      <c r="Q96" s="81">
        <f t="shared" si="24"/>
        <v>0</v>
      </c>
      <c r="R96" s="82" t="s">
        <v>83</v>
      </c>
      <c r="S96" s="83">
        <v>1</v>
      </c>
      <c r="T96" s="83">
        <f t="shared" si="25"/>
        <v>46</v>
      </c>
      <c r="U96" s="84"/>
      <c r="V96" s="85"/>
      <c r="W96" s="85">
        <f t="shared" si="1"/>
        <v>0</v>
      </c>
      <c r="X96" s="80"/>
      <c r="Y96" s="81"/>
      <c r="Z96" s="81">
        <f t="shared" si="2"/>
        <v>0</v>
      </c>
      <c r="AA96" s="86"/>
      <c r="AB96" s="87"/>
      <c r="AC96" s="87">
        <f t="shared" si="3"/>
        <v>0</v>
      </c>
      <c r="AD96" s="88"/>
      <c r="AE96" s="89"/>
      <c r="AF96" s="89">
        <f t="shared" si="4"/>
        <v>0</v>
      </c>
      <c r="AG96" s="82"/>
      <c r="AH96" s="83"/>
      <c r="AI96" s="35">
        <f t="shared" si="5"/>
        <v>0</v>
      </c>
      <c r="AJ96" s="36"/>
      <c r="AK96" s="90"/>
      <c r="AL96" s="90">
        <f t="shared" si="6"/>
        <v>0</v>
      </c>
      <c r="AM96" s="91"/>
      <c r="AN96" s="92"/>
      <c r="AO96" s="92">
        <f t="shared" si="7"/>
        <v>0</v>
      </c>
      <c r="AP96" s="93"/>
      <c r="AQ96" s="94"/>
      <c r="AR96" s="94">
        <f t="shared" si="8"/>
        <v>0</v>
      </c>
      <c r="AS96" s="95"/>
      <c r="AT96" s="96"/>
      <c r="AU96" s="96">
        <f t="shared" si="9"/>
        <v>0</v>
      </c>
      <c r="AV96" s="82"/>
      <c r="AW96" s="83"/>
      <c r="AX96" s="83">
        <f t="shared" si="10"/>
        <v>0</v>
      </c>
      <c r="AY96" s="97"/>
      <c r="AZ96" s="98"/>
      <c r="BA96" s="98">
        <f t="shared" si="20"/>
        <v>0</v>
      </c>
      <c r="BB96" s="99"/>
      <c r="BC96" s="99"/>
      <c r="BD96" s="99"/>
      <c r="BE96" s="307">
        <f t="shared" si="27"/>
        <v>1</v>
      </c>
      <c r="BF96" s="308">
        <f t="shared" si="27"/>
        <v>46</v>
      </c>
      <c r="BG96" s="309">
        <f t="shared" si="21"/>
        <v>27</v>
      </c>
      <c r="BH96" s="310">
        <f t="shared" si="22"/>
        <v>1242</v>
      </c>
      <c r="BI96" s="47"/>
    </row>
    <row r="97" spans="1:61" s="100" customFormat="1" x14ac:dyDescent="0.35">
      <c r="A97" s="68">
        <v>49</v>
      </c>
      <c r="B97" s="69" t="s">
        <v>141</v>
      </c>
      <c r="C97" s="70" t="s">
        <v>53</v>
      </c>
      <c r="D97" s="71">
        <f>'[1]งวด 30-10-67'!BC62</f>
        <v>2</v>
      </c>
      <c r="E97" s="72"/>
      <c r="F97" s="73"/>
      <c r="G97" s="74"/>
      <c r="H97" s="75"/>
      <c r="I97" s="76"/>
      <c r="J97" s="77">
        <v>55</v>
      </c>
      <c r="K97" s="71">
        <f t="shared" si="26"/>
        <v>2</v>
      </c>
      <c r="L97" s="78"/>
      <c r="M97" s="79"/>
      <c r="N97" s="79">
        <f t="shared" si="23"/>
        <v>0</v>
      </c>
      <c r="O97" s="80"/>
      <c r="P97" s="81"/>
      <c r="Q97" s="81">
        <f t="shared" si="24"/>
        <v>0</v>
      </c>
      <c r="R97" s="82"/>
      <c r="S97" s="83"/>
      <c r="T97" s="83">
        <f t="shared" si="25"/>
        <v>0</v>
      </c>
      <c r="U97" s="84"/>
      <c r="V97" s="85"/>
      <c r="W97" s="85">
        <f t="shared" si="1"/>
        <v>0</v>
      </c>
      <c r="X97" s="80"/>
      <c r="Y97" s="81"/>
      <c r="Z97" s="81">
        <f t="shared" si="2"/>
        <v>0</v>
      </c>
      <c r="AA97" s="86"/>
      <c r="AB97" s="87"/>
      <c r="AC97" s="87">
        <f t="shared" si="3"/>
        <v>0</v>
      </c>
      <c r="AD97" s="88"/>
      <c r="AE97" s="89"/>
      <c r="AF97" s="89">
        <f t="shared" si="4"/>
        <v>0</v>
      </c>
      <c r="AG97" s="82"/>
      <c r="AH97" s="83"/>
      <c r="AI97" s="35">
        <f t="shared" si="5"/>
        <v>0</v>
      </c>
      <c r="AJ97" s="36"/>
      <c r="AK97" s="90"/>
      <c r="AL97" s="90">
        <f t="shared" si="6"/>
        <v>0</v>
      </c>
      <c r="AM97" s="91"/>
      <c r="AN97" s="92"/>
      <c r="AO97" s="92">
        <f t="shared" si="7"/>
        <v>0</v>
      </c>
      <c r="AP97" s="93"/>
      <c r="AQ97" s="94"/>
      <c r="AR97" s="94">
        <f t="shared" si="8"/>
        <v>0</v>
      </c>
      <c r="AS97" s="95"/>
      <c r="AT97" s="96"/>
      <c r="AU97" s="96">
        <f t="shared" si="9"/>
        <v>0</v>
      </c>
      <c r="AV97" s="82"/>
      <c r="AW97" s="83"/>
      <c r="AX97" s="83">
        <f t="shared" si="10"/>
        <v>0</v>
      </c>
      <c r="AY97" s="97"/>
      <c r="AZ97" s="98"/>
      <c r="BA97" s="98">
        <f t="shared" si="20"/>
        <v>0</v>
      </c>
      <c r="BB97" s="99"/>
      <c r="BC97" s="99"/>
      <c r="BD97" s="99"/>
      <c r="BE97" s="307">
        <f t="shared" si="27"/>
        <v>0</v>
      </c>
      <c r="BF97" s="308">
        <f t="shared" si="27"/>
        <v>0</v>
      </c>
      <c r="BG97" s="309">
        <f t="shared" si="21"/>
        <v>2</v>
      </c>
      <c r="BH97" s="310">
        <f t="shared" si="22"/>
        <v>110</v>
      </c>
      <c r="BI97" s="47"/>
    </row>
    <row r="98" spans="1:61" s="100" customFormat="1" x14ac:dyDescent="0.35">
      <c r="A98" s="68">
        <v>50</v>
      </c>
      <c r="B98" s="69" t="s">
        <v>142</v>
      </c>
      <c r="C98" s="70" t="s">
        <v>143</v>
      </c>
      <c r="D98" s="71">
        <f>'[1]งวด 30-10-67'!BC63</f>
        <v>54</v>
      </c>
      <c r="E98" s="72"/>
      <c r="F98" s="73"/>
      <c r="G98" s="74"/>
      <c r="H98" s="75"/>
      <c r="I98" s="76"/>
      <c r="J98" s="77">
        <v>58</v>
      </c>
      <c r="K98" s="71">
        <f t="shared" si="26"/>
        <v>54</v>
      </c>
      <c r="L98" s="78"/>
      <c r="M98" s="79"/>
      <c r="N98" s="79">
        <f t="shared" si="23"/>
        <v>0</v>
      </c>
      <c r="O98" s="80"/>
      <c r="P98" s="81"/>
      <c r="Q98" s="81">
        <f t="shared" si="24"/>
        <v>0</v>
      </c>
      <c r="R98" s="82"/>
      <c r="S98" s="83"/>
      <c r="T98" s="83">
        <f t="shared" si="25"/>
        <v>0</v>
      </c>
      <c r="U98" s="84"/>
      <c r="V98" s="85"/>
      <c r="W98" s="85">
        <f t="shared" si="1"/>
        <v>0</v>
      </c>
      <c r="X98" s="80"/>
      <c r="Y98" s="81"/>
      <c r="Z98" s="81">
        <f t="shared" si="2"/>
        <v>0</v>
      </c>
      <c r="AA98" s="86"/>
      <c r="AB98" s="87"/>
      <c r="AC98" s="87">
        <f t="shared" si="3"/>
        <v>0</v>
      </c>
      <c r="AD98" s="88"/>
      <c r="AE98" s="89"/>
      <c r="AF98" s="89">
        <f t="shared" si="4"/>
        <v>0</v>
      </c>
      <c r="AG98" s="82"/>
      <c r="AH98" s="83"/>
      <c r="AI98" s="35">
        <f t="shared" si="5"/>
        <v>0</v>
      </c>
      <c r="AJ98" s="36"/>
      <c r="AK98" s="90"/>
      <c r="AL98" s="90">
        <f t="shared" si="6"/>
        <v>0</v>
      </c>
      <c r="AM98" s="91"/>
      <c r="AN98" s="92"/>
      <c r="AO98" s="92">
        <f t="shared" si="7"/>
        <v>0</v>
      </c>
      <c r="AP98" s="93"/>
      <c r="AQ98" s="94"/>
      <c r="AR98" s="94">
        <f t="shared" si="8"/>
        <v>0</v>
      </c>
      <c r="AS98" s="95"/>
      <c r="AT98" s="96"/>
      <c r="AU98" s="96">
        <f t="shared" si="9"/>
        <v>0</v>
      </c>
      <c r="AV98" s="82"/>
      <c r="AW98" s="83"/>
      <c r="AX98" s="83">
        <f t="shared" si="10"/>
        <v>0</v>
      </c>
      <c r="AY98" s="97"/>
      <c r="AZ98" s="98"/>
      <c r="BA98" s="98">
        <f t="shared" si="20"/>
        <v>0</v>
      </c>
      <c r="BB98" s="99"/>
      <c r="BC98" s="99"/>
      <c r="BD98" s="99"/>
      <c r="BE98" s="307">
        <f t="shared" si="27"/>
        <v>0</v>
      </c>
      <c r="BF98" s="308">
        <f t="shared" si="27"/>
        <v>0</v>
      </c>
      <c r="BG98" s="309">
        <f t="shared" si="21"/>
        <v>54</v>
      </c>
      <c r="BH98" s="310">
        <f t="shared" si="22"/>
        <v>3132</v>
      </c>
      <c r="BI98" s="47"/>
    </row>
    <row r="99" spans="1:61" s="100" customFormat="1" x14ac:dyDescent="0.35">
      <c r="A99" s="68">
        <v>51</v>
      </c>
      <c r="B99" s="69" t="s">
        <v>144</v>
      </c>
      <c r="C99" s="70" t="s">
        <v>143</v>
      </c>
      <c r="D99" s="71">
        <f>'[1]งวด 30-10-67'!BC64</f>
        <v>102</v>
      </c>
      <c r="E99" s="72"/>
      <c r="F99" s="73"/>
      <c r="G99" s="74"/>
      <c r="H99" s="75"/>
      <c r="I99" s="76"/>
      <c r="J99" s="77">
        <v>7.8</v>
      </c>
      <c r="K99" s="71">
        <f t="shared" si="26"/>
        <v>102</v>
      </c>
      <c r="L99" s="78"/>
      <c r="M99" s="79"/>
      <c r="N99" s="79">
        <f t="shared" si="23"/>
        <v>0</v>
      </c>
      <c r="O99" s="80"/>
      <c r="P99" s="81"/>
      <c r="Q99" s="81">
        <f t="shared" si="24"/>
        <v>0</v>
      </c>
      <c r="R99" s="82"/>
      <c r="S99" s="83"/>
      <c r="T99" s="83">
        <f t="shared" si="25"/>
        <v>0</v>
      </c>
      <c r="U99" s="84"/>
      <c r="V99" s="85"/>
      <c r="W99" s="85">
        <f t="shared" si="1"/>
        <v>0</v>
      </c>
      <c r="X99" s="80"/>
      <c r="Y99" s="81"/>
      <c r="Z99" s="81">
        <f t="shared" si="2"/>
        <v>0</v>
      </c>
      <c r="AA99" s="86"/>
      <c r="AB99" s="87"/>
      <c r="AC99" s="87">
        <f t="shared" si="3"/>
        <v>0</v>
      </c>
      <c r="AD99" s="88"/>
      <c r="AE99" s="89"/>
      <c r="AF99" s="89">
        <f t="shared" si="4"/>
        <v>0</v>
      </c>
      <c r="AG99" s="82"/>
      <c r="AH99" s="83"/>
      <c r="AI99" s="35">
        <f t="shared" si="5"/>
        <v>0</v>
      </c>
      <c r="AJ99" s="36"/>
      <c r="AK99" s="90"/>
      <c r="AL99" s="90">
        <f t="shared" si="6"/>
        <v>0</v>
      </c>
      <c r="AM99" s="91"/>
      <c r="AN99" s="92"/>
      <c r="AO99" s="92">
        <f t="shared" si="7"/>
        <v>0</v>
      </c>
      <c r="AP99" s="93"/>
      <c r="AQ99" s="94"/>
      <c r="AR99" s="94">
        <f t="shared" si="8"/>
        <v>0</v>
      </c>
      <c r="AS99" s="95"/>
      <c r="AT99" s="96"/>
      <c r="AU99" s="96">
        <f t="shared" si="9"/>
        <v>0</v>
      </c>
      <c r="AV99" s="82"/>
      <c r="AW99" s="83"/>
      <c r="AX99" s="83">
        <f t="shared" si="10"/>
        <v>0</v>
      </c>
      <c r="AY99" s="97"/>
      <c r="AZ99" s="98"/>
      <c r="BA99" s="98">
        <f t="shared" si="20"/>
        <v>0</v>
      </c>
      <c r="BB99" s="99"/>
      <c r="BC99" s="99"/>
      <c r="BD99" s="99"/>
      <c r="BE99" s="307">
        <f t="shared" si="27"/>
        <v>0</v>
      </c>
      <c r="BF99" s="308">
        <f t="shared" si="27"/>
        <v>0</v>
      </c>
      <c r="BG99" s="309">
        <f t="shared" si="21"/>
        <v>102</v>
      </c>
      <c r="BH99" s="310">
        <f t="shared" si="22"/>
        <v>795.6</v>
      </c>
      <c r="BI99" s="47"/>
    </row>
    <row r="100" spans="1:61" s="100" customFormat="1" x14ac:dyDescent="0.35">
      <c r="A100" s="68">
        <v>52</v>
      </c>
      <c r="B100" s="69" t="s">
        <v>145</v>
      </c>
      <c r="C100" s="70" t="s">
        <v>143</v>
      </c>
      <c r="D100" s="71">
        <v>94</v>
      </c>
      <c r="E100" s="72"/>
      <c r="F100" s="73"/>
      <c r="G100" s="74"/>
      <c r="H100" s="75"/>
      <c r="I100" s="76"/>
      <c r="J100" s="77">
        <v>66</v>
      </c>
      <c r="K100" s="71">
        <f t="shared" si="26"/>
        <v>94</v>
      </c>
      <c r="L100" s="78"/>
      <c r="M100" s="79"/>
      <c r="N100" s="79">
        <f t="shared" si="23"/>
        <v>0</v>
      </c>
      <c r="O100" s="80"/>
      <c r="P100" s="81"/>
      <c r="Q100" s="81">
        <f t="shared" si="24"/>
        <v>0</v>
      </c>
      <c r="R100" s="82" t="s">
        <v>106</v>
      </c>
      <c r="S100" s="83">
        <v>4</v>
      </c>
      <c r="T100" s="83">
        <f t="shared" si="25"/>
        <v>264</v>
      </c>
      <c r="U100" s="84"/>
      <c r="V100" s="85"/>
      <c r="W100" s="85">
        <f t="shared" si="1"/>
        <v>0</v>
      </c>
      <c r="X100" s="80"/>
      <c r="Y100" s="81"/>
      <c r="Z100" s="81">
        <f t="shared" si="2"/>
        <v>0</v>
      </c>
      <c r="AA100" s="86"/>
      <c r="AB100" s="87"/>
      <c r="AC100" s="87">
        <f t="shared" si="3"/>
        <v>0</v>
      </c>
      <c r="AD100" s="88"/>
      <c r="AE100" s="89"/>
      <c r="AF100" s="89">
        <f t="shared" si="4"/>
        <v>0</v>
      </c>
      <c r="AG100" s="82"/>
      <c r="AH100" s="83"/>
      <c r="AI100" s="35">
        <f t="shared" si="5"/>
        <v>0</v>
      </c>
      <c r="AJ100" s="36"/>
      <c r="AK100" s="90"/>
      <c r="AL100" s="90">
        <f t="shared" si="6"/>
        <v>0</v>
      </c>
      <c r="AM100" s="91"/>
      <c r="AN100" s="92"/>
      <c r="AO100" s="92">
        <f t="shared" si="7"/>
        <v>0</v>
      </c>
      <c r="AP100" s="93"/>
      <c r="AQ100" s="94"/>
      <c r="AR100" s="94">
        <f t="shared" si="8"/>
        <v>0</v>
      </c>
      <c r="AS100" s="95"/>
      <c r="AT100" s="96"/>
      <c r="AU100" s="96">
        <f t="shared" si="9"/>
        <v>0</v>
      </c>
      <c r="AV100" s="82"/>
      <c r="AW100" s="83"/>
      <c r="AX100" s="83">
        <f t="shared" si="10"/>
        <v>0</v>
      </c>
      <c r="AY100" s="97"/>
      <c r="AZ100" s="98"/>
      <c r="BA100" s="98">
        <f t="shared" si="20"/>
        <v>0</v>
      </c>
      <c r="BB100" s="99"/>
      <c r="BC100" s="99"/>
      <c r="BD100" s="99"/>
      <c r="BE100" s="307">
        <f t="shared" si="27"/>
        <v>4</v>
      </c>
      <c r="BF100" s="308">
        <f t="shared" si="27"/>
        <v>264</v>
      </c>
      <c r="BG100" s="309">
        <f t="shared" si="21"/>
        <v>90</v>
      </c>
      <c r="BH100" s="310">
        <f t="shared" si="22"/>
        <v>5940</v>
      </c>
      <c r="BI100" s="47"/>
    </row>
    <row r="101" spans="1:61" s="100" customFormat="1" ht="42" x14ac:dyDescent="0.35">
      <c r="A101" s="68">
        <v>53</v>
      </c>
      <c r="B101" s="69" t="s">
        <v>146</v>
      </c>
      <c r="C101" s="70" t="s">
        <v>147</v>
      </c>
      <c r="D101" s="71">
        <f>'[1]งวด 30-10-67'!BC66</f>
        <v>65</v>
      </c>
      <c r="E101" s="72"/>
      <c r="F101" s="73"/>
      <c r="G101" s="74"/>
      <c r="H101" s="75"/>
      <c r="I101" s="76"/>
      <c r="J101" s="77">
        <v>13</v>
      </c>
      <c r="K101" s="71">
        <f t="shared" si="26"/>
        <v>65</v>
      </c>
      <c r="L101" s="78"/>
      <c r="M101" s="79"/>
      <c r="N101" s="79">
        <f t="shared" si="23"/>
        <v>0</v>
      </c>
      <c r="O101" s="80"/>
      <c r="P101" s="81"/>
      <c r="Q101" s="81">
        <f t="shared" si="24"/>
        <v>0</v>
      </c>
      <c r="R101" s="82"/>
      <c r="S101" s="83"/>
      <c r="T101" s="83">
        <f t="shared" si="25"/>
        <v>0</v>
      </c>
      <c r="U101" s="84"/>
      <c r="V101" s="85"/>
      <c r="W101" s="85">
        <f t="shared" si="1"/>
        <v>0</v>
      </c>
      <c r="X101" s="80"/>
      <c r="Y101" s="81"/>
      <c r="Z101" s="81">
        <f t="shared" si="2"/>
        <v>0</v>
      </c>
      <c r="AA101" s="86" t="s">
        <v>39</v>
      </c>
      <c r="AB101" s="87">
        <v>3</v>
      </c>
      <c r="AC101" s="87">
        <f t="shared" si="3"/>
        <v>39</v>
      </c>
      <c r="AD101" s="88"/>
      <c r="AE101" s="89"/>
      <c r="AF101" s="89">
        <f t="shared" si="4"/>
        <v>0</v>
      </c>
      <c r="AG101" s="82"/>
      <c r="AH101" s="83"/>
      <c r="AI101" s="35">
        <f t="shared" si="5"/>
        <v>0</v>
      </c>
      <c r="AJ101" s="36"/>
      <c r="AK101" s="90"/>
      <c r="AL101" s="90">
        <f t="shared" si="6"/>
        <v>0</v>
      </c>
      <c r="AM101" s="91"/>
      <c r="AN101" s="92"/>
      <c r="AO101" s="92">
        <f t="shared" si="7"/>
        <v>0</v>
      </c>
      <c r="AP101" s="93"/>
      <c r="AQ101" s="94"/>
      <c r="AR101" s="94">
        <f t="shared" si="8"/>
        <v>0</v>
      </c>
      <c r="AS101" s="95"/>
      <c r="AT101" s="96"/>
      <c r="AU101" s="96">
        <f t="shared" si="9"/>
        <v>0</v>
      </c>
      <c r="AV101" s="82"/>
      <c r="AW101" s="83"/>
      <c r="AX101" s="83">
        <f t="shared" si="10"/>
        <v>0</v>
      </c>
      <c r="AY101" s="97"/>
      <c r="AZ101" s="98"/>
      <c r="BA101" s="98">
        <f t="shared" si="20"/>
        <v>0</v>
      </c>
      <c r="BB101" s="99"/>
      <c r="BC101" s="99"/>
      <c r="BD101" s="99"/>
      <c r="BE101" s="307">
        <f t="shared" si="27"/>
        <v>3</v>
      </c>
      <c r="BF101" s="308">
        <f t="shared" si="27"/>
        <v>39</v>
      </c>
      <c r="BG101" s="309">
        <f t="shared" si="21"/>
        <v>62</v>
      </c>
      <c r="BH101" s="310">
        <f t="shared" si="22"/>
        <v>806</v>
      </c>
      <c r="BI101" s="47"/>
    </row>
    <row r="102" spans="1:61" s="100" customFormat="1" x14ac:dyDescent="0.35">
      <c r="A102" s="68">
        <v>54</v>
      </c>
      <c r="B102" s="69" t="s">
        <v>148</v>
      </c>
      <c r="C102" s="70" t="s">
        <v>35</v>
      </c>
      <c r="D102" s="71">
        <v>27</v>
      </c>
      <c r="E102" s="72"/>
      <c r="F102" s="73"/>
      <c r="G102" s="74"/>
      <c r="H102" s="75"/>
      <c r="I102" s="76"/>
      <c r="J102" s="77">
        <v>20</v>
      </c>
      <c r="K102" s="71">
        <f t="shared" si="26"/>
        <v>27</v>
      </c>
      <c r="L102" s="78"/>
      <c r="M102" s="79"/>
      <c r="N102" s="79">
        <f t="shared" si="23"/>
        <v>0</v>
      </c>
      <c r="O102" s="80" t="s">
        <v>36</v>
      </c>
      <c r="P102" s="81">
        <v>1</v>
      </c>
      <c r="Q102" s="81">
        <f t="shared" si="24"/>
        <v>20</v>
      </c>
      <c r="R102" s="82" t="s">
        <v>45</v>
      </c>
      <c r="S102" s="83">
        <v>2</v>
      </c>
      <c r="T102" s="83">
        <f t="shared" si="25"/>
        <v>40</v>
      </c>
      <c r="U102" s="84"/>
      <c r="V102" s="85"/>
      <c r="W102" s="85">
        <f t="shared" si="1"/>
        <v>0</v>
      </c>
      <c r="X102" s="80"/>
      <c r="Y102" s="81"/>
      <c r="Z102" s="81">
        <f t="shared" si="2"/>
        <v>0</v>
      </c>
      <c r="AA102" s="86" t="s">
        <v>39</v>
      </c>
      <c r="AB102" s="87">
        <v>1</v>
      </c>
      <c r="AC102" s="87">
        <f t="shared" si="3"/>
        <v>20</v>
      </c>
      <c r="AD102" s="88"/>
      <c r="AE102" s="89"/>
      <c r="AF102" s="89">
        <f t="shared" si="4"/>
        <v>0</v>
      </c>
      <c r="AG102" s="82"/>
      <c r="AH102" s="83"/>
      <c r="AI102" s="35">
        <f t="shared" si="5"/>
        <v>0</v>
      </c>
      <c r="AJ102" s="36"/>
      <c r="AK102" s="90"/>
      <c r="AL102" s="90">
        <f t="shared" si="6"/>
        <v>0</v>
      </c>
      <c r="AM102" s="91"/>
      <c r="AN102" s="92"/>
      <c r="AO102" s="92">
        <f t="shared" si="7"/>
        <v>0</v>
      </c>
      <c r="AP102" s="93"/>
      <c r="AQ102" s="94"/>
      <c r="AR102" s="94">
        <f t="shared" si="8"/>
        <v>0</v>
      </c>
      <c r="AS102" s="95"/>
      <c r="AT102" s="96"/>
      <c r="AU102" s="96">
        <f t="shared" si="9"/>
        <v>0</v>
      </c>
      <c r="AV102" s="82"/>
      <c r="AW102" s="83"/>
      <c r="AX102" s="83">
        <f t="shared" si="10"/>
        <v>0</v>
      </c>
      <c r="AY102" s="97"/>
      <c r="AZ102" s="98"/>
      <c r="BA102" s="98">
        <f t="shared" si="20"/>
        <v>0</v>
      </c>
      <c r="BB102" s="99"/>
      <c r="BC102" s="99"/>
      <c r="BD102" s="99"/>
      <c r="BE102" s="307">
        <f t="shared" si="27"/>
        <v>4</v>
      </c>
      <c r="BF102" s="308">
        <f t="shared" si="27"/>
        <v>80</v>
      </c>
      <c r="BG102" s="309">
        <f t="shared" si="21"/>
        <v>23</v>
      </c>
      <c r="BH102" s="310">
        <f t="shared" si="22"/>
        <v>460</v>
      </c>
      <c r="BI102" s="47"/>
    </row>
    <row r="103" spans="1:61" s="100" customFormat="1" x14ac:dyDescent="0.35">
      <c r="A103" s="68">
        <v>55</v>
      </c>
      <c r="B103" s="69" t="s">
        <v>149</v>
      </c>
      <c r="C103" s="70" t="s">
        <v>150</v>
      </c>
      <c r="D103" s="71">
        <v>15</v>
      </c>
      <c r="E103" s="72"/>
      <c r="F103" s="73"/>
      <c r="G103" s="74"/>
      <c r="H103" s="75"/>
      <c r="I103" s="76"/>
      <c r="J103" s="77">
        <v>3.4</v>
      </c>
      <c r="K103" s="71">
        <f t="shared" si="26"/>
        <v>15</v>
      </c>
      <c r="L103" s="78"/>
      <c r="M103" s="79"/>
      <c r="N103" s="79">
        <f t="shared" si="23"/>
        <v>0</v>
      </c>
      <c r="O103" s="80" t="s">
        <v>36</v>
      </c>
      <c r="P103" s="81">
        <v>2</v>
      </c>
      <c r="Q103" s="81">
        <f t="shared" si="24"/>
        <v>6.8</v>
      </c>
      <c r="R103" s="82" t="s">
        <v>151</v>
      </c>
      <c r="S103" s="83">
        <v>2</v>
      </c>
      <c r="T103" s="83">
        <f t="shared" si="25"/>
        <v>6.8</v>
      </c>
      <c r="U103" s="84"/>
      <c r="V103" s="85"/>
      <c r="W103" s="85">
        <f t="shared" si="1"/>
        <v>0</v>
      </c>
      <c r="X103" s="80"/>
      <c r="Y103" s="81"/>
      <c r="Z103" s="81">
        <f t="shared" si="2"/>
        <v>0</v>
      </c>
      <c r="AA103" s="86" t="s">
        <v>39</v>
      </c>
      <c r="AB103" s="87">
        <v>2</v>
      </c>
      <c r="AC103" s="87">
        <f t="shared" si="3"/>
        <v>6.8</v>
      </c>
      <c r="AD103" s="88"/>
      <c r="AE103" s="89"/>
      <c r="AF103" s="89">
        <f t="shared" si="4"/>
        <v>0</v>
      </c>
      <c r="AG103" s="82"/>
      <c r="AH103" s="83"/>
      <c r="AI103" s="35">
        <f t="shared" si="5"/>
        <v>0</v>
      </c>
      <c r="AJ103" s="36"/>
      <c r="AK103" s="90"/>
      <c r="AL103" s="90">
        <f t="shared" si="6"/>
        <v>0</v>
      </c>
      <c r="AM103" s="91"/>
      <c r="AN103" s="92"/>
      <c r="AO103" s="92">
        <f t="shared" si="7"/>
        <v>0</v>
      </c>
      <c r="AP103" s="93"/>
      <c r="AQ103" s="94"/>
      <c r="AR103" s="94">
        <f t="shared" si="8"/>
        <v>0</v>
      </c>
      <c r="AS103" s="95"/>
      <c r="AT103" s="96"/>
      <c r="AU103" s="96">
        <f t="shared" si="9"/>
        <v>0</v>
      </c>
      <c r="AV103" s="82"/>
      <c r="AW103" s="83"/>
      <c r="AX103" s="83">
        <f t="shared" si="10"/>
        <v>0</v>
      </c>
      <c r="AY103" s="97"/>
      <c r="AZ103" s="98"/>
      <c r="BA103" s="98">
        <f t="shared" si="20"/>
        <v>0</v>
      </c>
      <c r="BB103" s="99"/>
      <c r="BC103" s="99"/>
      <c r="BD103" s="99"/>
      <c r="BE103" s="307">
        <f t="shared" si="27"/>
        <v>6</v>
      </c>
      <c r="BF103" s="308">
        <f t="shared" si="27"/>
        <v>20.399999999999999</v>
      </c>
      <c r="BG103" s="309">
        <f t="shared" si="21"/>
        <v>9</v>
      </c>
      <c r="BH103" s="310">
        <f t="shared" si="22"/>
        <v>30.599999999999998</v>
      </c>
      <c r="BI103" s="47"/>
    </row>
    <row r="104" spans="1:61" s="100" customFormat="1" x14ac:dyDescent="0.35">
      <c r="A104" s="68"/>
      <c r="B104" s="69"/>
      <c r="C104" s="70"/>
      <c r="D104" s="71"/>
      <c r="E104" s="72" t="s">
        <v>79</v>
      </c>
      <c r="F104" s="73" t="s">
        <v>42</v>
      </c>
      <c r="G104" s="74">
        <v>12419</v>
      </c>
      <c r="H104" s="75">
        <v>243954</v>
      </c>
      <c r="I104" s="76">
        <v>50</v>
      </c>
      <c r="J104" s="77">
        <v>3.3</v>
      </c>
      <c r="K104" s="71">
        <f t="shared" si="26"/>
        <v>50</v>
      </c>
      <c r="L104" s="78"/>
      <c r="M104" s="79"/>
      <c r="N104" s="79">
        <f t="shared" si="23"/>
        <v>0</v>
      </c>
      <c r="O104" s="80"/>
      <c r="P104" s="81"/>
      <c r="Q104" s="81">
        <f t="shared" si="24"/>
        <v>0</v>
      </c>
      <c r="R104" s="82"/>
      <c r="S104" s="83"/>
      <c r="T104" s="83">
        <f t="shared" si="25"/>
        <v>0</v>
      </c>
      <c r="U104" s="84"/>
      <c r="V104" s="85"/>
      <c r="W104" s="85">
        <f t="shared" si="1"/>
        <v>0</v>
      </c>
      <c r="X104" s="80"/>
      <c r="Y104" s="81"/>
      <c r="Z104" s="81">
        <f t="shared" si="2"/>
        <v>0</v>
      </c>
      <c r="AA104" s="86"/>
      <c r="AB104" s="87"/>
      <c r="AC104" s="87">
        <f t="shared" ref="AC104:AC122" si="28">J104*AB104</f>
        <v>0</v>
      </c>
      <c r="AD104" s="88"/>
      <c r="AE104" s="89"/>
      <c r="AF104" s="89">
        <f t="shared" si="4"/>
        <v>0</v>
      </c>
      <c r="AG104" s="82"/>
      <c r="AH104" s="83"/>
      <c r="AI104" s="35">
        <f t="shared" si="5"/>
        <v>0</v>
      </c>
      <c r="AJ104" s="36"/>
      <c r="AK104" s="90"/>
      <c r="AL104" s="90">
        <f t="shared" si="6"/>
        <v>0</v>
      </c>
      <c r="AM104" s="91"/>
      <c r="AN104" s="92"/>
      <c r="AO104" s="92">
        <f t="shared" si="7"/>
        <v>0</v>
      </c>
      <c r="AP104" s="93"/>
      <c r="AQ104" s="94"/>
      <c r="AR104" s="94">
        <f t="shared" si="8"/>
        <v>0</v>
      </c>
      <c r="AS104" s="95"/>
      <c r="AT104" s="96"/>
      <c r="AU104" s="96">
        <f t="shared" si="9"/>
        <v>0</v>
      </c>
      <c r="AV104" s="82"/>
      <c r="AW104" s="83"/>
      <c r="AX104" s="83">
        <f t="shared" si="10"/>
        <v>0</v>
      </c>
      <c r="AY104" s="97"/>
      <c r="AZ104" s="98"/>
      <c r="BA104" s="98">
        <f t="shared" si="20"/>
        <v>0</v>
      </c>
      <c r="BB104" s="99"/>
      <c r="BC104" s="99"/>
      <c r="BD104" s="99"/>
      <c r="BE104" s="307">
        <f t="shared" si="27"/>
        <v>0</v>
      </c>
      <c r="BF104" s="308">
        <f t="shared" si="27"/>
        <v>0</v>
      </c>
      <c r="BG104" s="309">
        <f t="shared" si="21"/>
        <v>50</v>
      </c>
      <c r="BH104" s="310">
        <f t="shared" si="22"/>
        <v>165</v>
      </c>
      <c r="BI104" s="47"/>
    </row>
    <row r="105" spans="1:61" s="100" customFormat="1" ht="42" x14ac:dyDescent="0.35">
      <c r="A105" s="68">
        <v>56</v>
      </c>
      <c r="B105" s="69" t="s">
        <v>152</v>
      </c>
      <c r="C105" s="70" t="s">
        <v>53</v>
      </c>
      <c r="D105" s="71">
        <v>66</v>
      </c>
      <c r="E105" s="72"/>
      <c r="F105" s="73"/>
      <c r="G105" s="74"/>
      <c r="H105" s="75"/>
      <c r="I105" s="76"/>
      <c r="J105" s="77">
        <v>10</v>
      </c>
      <c r="K105" s="71">
        <f t="shared" si="26"/>
        <v>66</v>
      </c>
      <c r="L105" s="78" t="s">
        <v>109</v>
      </c>
      <c r="M105" s="79">
        <v>10</v>
      </c>
      <c r="N105" s="79">
        <f t="shared" si="23"/>
        <v>100</v>
      </c>
      <c r="O105" s="80" t="s">
        <v>87</v>
      </c>
      <c r="P105" s="81">
        <v>15</v>
      </c>
      <c r="Q105" s="81">
        <f t="shared" si="24"/>
        <v>150</v>
      </c>
      <c r="R105" s="82" t="s">
        <v>153</v>
      </c>
      <c r="S105" s="83">
        <f>5+10+3</f>
        <v>18</v>
      </c>
      <c r="T105" s="83">
        <f t="shared" si="25"/>
        <v>180</v>
      </c>
      <c r="U105" s="84" t="s">
        <v>73</v>
      </c>
      <c r="V105" s="85">
        <v>5</v>
      </c>
      <c r="W105" s="85">
        <f t="shared" ref="W105:W122" si="29">J105*V105</f>
        <v>50</v>
      </c>
      <c r="X105" s="80"/>
      <c r="Y105" s="81"/>
      <c r="Z105" s="81">
        <f t="shared" ref="Z105:Z122" si="30">J105*Y105</f>
        <v>0</v>
      </c>
      <c r="AA105" s="86"/>
      <c r="AB105" s="87"/>
      <c r="AC105" s="87">
        <f t="shared" si="28"/>
        <v>0</v>
      </c>
      <c r="AD105" s="88"/>
      <c r="AE105" s="89"/>
      <c r="AF105" s="89">
        <f t="shared" ref="AF105:AF122" si="31">J105*AE105</f>
        <v>0</v>
      </c>
      <c r="AG105" s="82" t="s">
        <v>57</v>
      </c>
      <c r="AH105" s="83">
        <v>5</v>
      </c>
      <c r="AI105" s="35">
        <f t="shared" ref="AI105:AI122" si="32">J105*AH105</f>
        <v>50</v>
      </c>
      <c r="AJ105" s="36"/>
      <c r="AK105" s="90"/>
      <c r="AL105" s="90">
        <f t="shared" ref="AL105:AL122" si="33">J105*AK105</f>
        <v>0</v>
      </c>
      <c r="AM105" s="91" t="s">
        <v>154</v>
      </c>
      <c r="AN105" s="92">
        <f>5+5</f>
        <v>10</v>
      </c>
      <c r="AO105" s="92">
        <f t="shared" ref="AO105:AO122" si="34">J105*AN105</f>
        <v>100</v>
      </c>
      <c r="AP105" s="93"/>
      <c r="AQ105" s="94"/>
      <c r="AR105" s="94">
        <f t="shared" ref="AR105:AR122" si="35">J105*AQ105</f>
        <v>0</v>
      </c>
      <c r="AS105" s="95"/>
      <c r="AT105" s="96"/>
      <c r="AU105" s="96">
        <f t="shared" ref="AU105:AU122" si="36">J105*AT105</f>
        <v>0</v>
      </c>
      <c r="AV105" s="82"/>
      <c r="AW105" s="83"/>
      <c r="AX105" s="83">
        <f t="shared" ref="AX105:AX122" si="37">J105*AW105</f>
        <v>0</v>
      </c>
      <c r="AY105" s="97"/>
      <c r="AZ105" s="98"/>
      <c r="BA105" s="98">
        <f t="shared" si="20"/>
        <v>0</v>
      </c>
      <c r="BB105" s="99"/>
      <c r="BC105" s="99"/>
      <c r="BD105" s="99"/>
      <c r="BE105" s="307">
        <f t="shared" si="27"/>
        <v>63</v>
      </c>
      <c r="BF105" s="308">
        <f t="shared" si="27"/>
        <v>630</v>
      </c>
      <c r="BG105" s="309">
        <f t="shared" si="21"/>
        <v>3</v>
      </c>
      <c r="BH105" s="310">
        <f t="shared" si="22"/>
        <v>30</v>
      </c>
      <c r="BI105" s="47"/>
    </row>
    <row r="106" spans="1:61" s="100" customFormat="1" x14ac:dyDescent="0.35">
      <c r="A106" s="68"/>
      <c r="B106" s="69"/>
      <c r="C106" s="70"/>
      <c r="D106" s="71"/>
      <c r="E106" s="72" t="s">
        <v>79</v>
      </c>
      <c r="F106" s="73" t="s">
        <v>42</v>
      </c>
      <c r="G106" s="74">
        <v>12419</v>
      </c>
      <c r="H106" s="75">
        <v>243954</v>
      </c>
      <c r="I106" s="76">
        <v>120</v>
      </c>
      <c r="J106" s="77">
        <v>10</v>
      </c>
      <c r="K106" s="71">
        <f t="shared" si="26"/>
        <v>120</v>
      </c>
      <c r="L106" s="78"/>
      <c r="M106" s="79"/>
      <c r="N106" s="79">
        <f t="shared" si="23"/>
        <v>0</v>
      </c>
      <c r="O106" s="80"/>
      <c r="P106" s="81"/>
      <c r="Q106" s="81">
        <f t="shared" si="24"/>
        <v>0</v>
      </c>
      <c r="R106" s="82"/>
      <c r="S106" s="83"/>
      <c r="T106" s="83">
        <f t="shared" si="25"/>
        <v>0</v>
      </c>
      <c r="U106" s="84"/>
      <c r="V106" s="85"/>
      <c r="W106" s="85">
        <f t="shared" si="29"/>
        <v>0</v>
      </c>
      <c r="X106" s="80"/>
      <c r="Y106" s="81"/>
      <c r="Z106" s="81">
        <f t="shared" si="30"/>
        <v>0</v>
      </c>
      <c r="AA106" s="86"/>
      <c r="AB106" s="87"/>
      <c r="AC106" s="87">
        <f t="shared" si="28"/>
        <v>0</v>
      </c>
      <c r="AD106" s="88"/>
      <c r="AE106" s="89"/>
      <c r="AF106" s="89">
        <f t="shared" si="31"/>
        <v>0</v>
      </c>
      <c r="AG106" s="82"/>
      <c r="AH106" s="83"/>
      <c r="AI106" s="35">
        <f t="shared" si="32"/>
        <v>0</v>
      </c>
      <c r="AJ106" s="36"/>
      <c r="AK106" s="90"/>
      <c r="AL106" s="90">
        <f t="shared" si="33"/>
        <v>0</v>
      </c>
      <c r="AM106" s="91"/>
      <c r="AN106" s="92"/>
      <c r="AO106" s="92">
        <f t="shared" si="34"/>
        <v>0</v>
      </c>
      <c r="AP106" s="93"/>
      <c r="AQ106" s="94"/>
      <c r="AR106" s="94">
        <f t="shared" si="35"/>
        <v>0</v>
      </c>
      <c r="AS106" s="95"/>
      <c r="AT106" s="96"/>
      <c r="AU106" s="96">
        <f t="shared" si="36"/>
        <v>0</v>
      </c>
      <c r="AV106" s="82"/>
      <c r="AW106" s="83"/>
      <c r="AX106" s="83">
        <f t="shared" si="37"/>
        <v>0</v>
      </c>
      <c r="AY106" s="97"/>
      <c r="AZ106" s="98"/>
      <c r="BA106" s="98">
        <f t="shared" si="20"/>
        <v>0</v>
      </c>
      <c r="BB106" s="99"/>
      <c r="BC106" s="99"/>
      <c r="BD106" s="99"/>
      <c r="BE106" s="307">
        <f t="shared" si="27"/>
        <v>0</v>
      </c>
      <c r="BF106" s="308">
        <f t="shared" si="27"/>
        <v>0</v>
      </c>
      <c r="BG106" s="309">
        <f t="shared" si="21"/>
        <v>120</v>
      </c>
      <c r="BH106" s="310">
        <f t="shared" si="22"/>
        <v>1200</v>
      </c>
      <c r="BI106" s="47"/>
    </row>
    <row r="107" spans="1:61" s="100" customFormat="1" ht="42" x14ac:dyDescent="0.35">
      <c r="A107" s="68">
        <v>57</v>
      </c>
      <c r="B107" s="69" t="s">
        <v>155</v>
      </c>
      <c r="C107" s="70" t="s">
        <v>53</v>
      </c>
      <c r="D107" s="71">
        <v>35</v>
      </c>
      <c r="E107" s="72"/>
      <c r="F107" s="73"/>
      <c r="G107" s="74"/>
      <c r="H107" s="75"/>
      <c r="I107" s="76"/>
      <c r="J107" s="77">
        <v>13</v>
      </c>
      <c r="K107" s="71">
        <f t="shared" si="26"/>
        <v>35</v>
      </c>
      <c r="L107" s="78"/>
      <c r="M107" s="79"/>
      <c r="N107" s="79">
        <f t="shared" si="23"/>
        <v>0</v>
      </c>
      <c r="O107" s="80" t="s">
        <v>36</v>
      </c>
      <c r="P107" s="81">
        <v>1</v>
      </c>
      <c r="Q107" s="81">
        <f t="shared" si="24"/>
        <v>13</v>
      </c>
      <c r="R107" s="82" t="s">
        <v>128</v>
      </c>
      <c r="S107" s="83">
        <v>5</v>
      </c>
      <c r="T107" s="83">
        <f t="shared" si="25"/>
        <v>65</v>
      </c>
      <c r="U107" s="84" t="s">
        <v>73</v>
      </c>
      <c r="V107" s="85">
        <v>5</v>
      </c>
      <c r="W107" s="85">
        <f t="shared" si="29"/>
        <v>65</v>
      </c>
      <c r="X107" s="80"/>
      <c r="Y107" s="81"/>
      <c r="Z107" s="81">
        <f t="shared" si="30"/>
        <v>0</v>
      </c>
      <c r="AA107" s="86"/>
      <c r="AB107" s="87"/>
      <c r="AC107" s="87">
        <f t="shared" si="28"/>
        <v>0</v>
      </c>
      <c r="AD107" s="88"/>
      <c r="AE107" s="89"/>
      <c r="AF107" s="89">
        <f t="shared" si="31"/>
        <v>0</v>
      </c>
      <c r="AG107" s="82"/>
      <c r="AH107" s="83"/>
      <c r="AI107" s="35">
        <f t="shared" si="32"/>
        <v>0</v>
      </c>
      <c r="AJ107" s="36"/>
      <c r="AK107" s="90"/>
      <c r="AL107" s="90">
        <f t="shared" si="33"/>
        <v>0</v>
      </c>
      <c r="AM107" s="91"/>
      <c r="AN107" s="92"/>
      <c r="AO107" s="92">
        <f t="shared" si="34"/>
        <v>0</v>
      </c>
      <c r="AP107" s="93"/>
      <c r="AQ107" s="94"/>
      <c r="AR107" s="94">
        <f t="shared" si="35"/>
        <v>0</v>
      </c>
      <c r="AS107" s="95"/>
      <c r="AT107" s="96"/>
      <c r="AU107" s="96">
        <f t="shared" si="36"/>
        <v>0</v>
      </c>
      <c r="AV107" s="82"/>
      <c r="AW107" s="83"/>
      <c r="AX107" s="83">
        <f t="shared" si="37"/>
        <v>0</v>
      </c>
      <c r="AY107" s="97"/>
      <c r="AZ107" s="98"/>
      <c r="BA107" s="98">
        <f t="shared" si="20"/>
        <v>0</v>
      </c>
      <c r="BB107" s="99"/>
      <c r="BC107" s="99"/>
      <c r="BD107" s="99"/>
      <c r="BE107" s="307">
        <f t="shared" si="27"/>
        <v>11</v>
      </c>
      <c r="BF107" s="308">
        <f t="shared" si="27"/>
        <v>143</v>
      </c>
      <c r="BG107" s="309">
        <f t="shared" si="21"/>
        <v>24</v>
      </c>
      <c r="BH107" s="310">
        <f t="shared" si="22"/>
        <v>312</v>
      </c>
      <c r="BI107" s="47"/>
    </row>
    <row r="108" spans="1:61" s="100" customFormat="1" x14ac:dyDescent="0.35">
      <c r="A108" s="68"/>
      <c r="B108" s="69"/>
      <c r="C108" s="70"/>
      <c r="D108" s="71"/>
      <c r="E108" s="72" t="s">
        <v>79</v>
      </c>
      <c r="F108" s="73" t="s">
        <v>42</v>
      </c>
      <c r="G108" s="74">
        <v>12419</v>
      </c>
      <c r="H108" s="75">
        <v>243954</v>
      </c>
      <c r="I108" s="76">
        <v>120</v>
      </c>
      <c r="J108" s="77">
        <v>13</v>
      </c>
      <c r="K108" s="71">
        <f t="shared" si="26"/>
        <v>120</v>
      </c>
      <c r="L108" s="78"/>
      <c r="M108" s="79"/>
      <c r="N108" s="79">
        <f t="shared" si="23"/>
        <v>0</v>
      </c>
      <c r="O108" s="80"/>
      <c r="P108" s="81"/>
      <c r="Q108" s="81">
        <f t="shared" si="24"/>
        <v>0</v>
      </c>
      <c r="R108" s="82" t="s">
        <v>83</v>
      </c>
      <c r="S108" s="83">
        <v>27</v>
      </c>
      <c r="T108" s="83">
        <f t="shared" si="25"/>
        <v>351</v>
      </c>
      <c r="U108" s="84"/>
      <c r="V108" s="85"/>
      <c r="W108" s="85">
        <f t="shared" si="29"/>
        <v>0</v>
      </c>
      <c r="X108" s="80"/>
      <c r="Y108" s="81"/>
      <c r="Z108" s="81">
        <f t="shared" si="30"/>
        <v>0</v>
      </c>
      <c r="AA108" s="86"/>
      <c r="AB108" s="87"/>
      <c r="AC108" s="87">
        <f t="shared" si="28"/>
        <v>0</v>
      </c>
      <c r="AD108" s="88"/>
      <c r="AE108" s="89"/>
      <c r="AF108" s="89">
        <f t="shared" si="31"/>
        <v>0</v>
      </c>
      <c r="AG108" s="82"/>
      <c r="AH108" s="83"/>
      <c r="AI108" s="35">
        <f t="shared" si="32"/>
        <v>0</v>
      </c>
      <c r="AJ108" s="36"/>
      <c r="AK108" s="90"/>
      <c r="AL108" s="90">
        <f t="shared" si="33"/>
        <v>0</v>
      </c>
      <c r="AM108" s="91"/>
      <c r="AN108" s="92"/>
      <c r="AO108" s="92">
        <f t="shared" si="34"/>
        <v>0</v>
      </c>
      <c r="AP108" s="93"/>
      <c r="AQ108" s="94"/>
      <c r="AR108" s="94">
        <f t="shared" si="35"/>
        <v>0</v>
      </c>
      <c r="AS108" s="95"/>
      <c r="AT108" s="96"/>
      <c r="AU108" s="96">
        <f t="shared" si="36"/>
        <v>0</v>
      </c>
      <c r="AV108" s="82"/>
      <c r="AW108" s="83"/>
      <c r="AX108" s="83">
        <f t="shared" si="37"/>
        <v>0</v>
      </c>
      <c r="AY108" s="97"/>
      <c r="AZ108" s="98"/>
      <c r="BA108" s="98">
        <f t="shared" si="20"/>
        <v>0</v>
      </c>
      <c r="BB108" s="99"/>
      <c r="BC108" s="99"/>
      <c r="BD108" s="99"/>
      <c r="BE108" s="307">
        <f t="shared" si="27"/>
        <v>27</v>
      </c>
      <c r="BF108" s="308">
        <f t="shared" si="27"/>
        <v>351</v>
      </c>
      <c r="BG108" s="309">
        <f t="shared" si="21"/>
        <v>93</v>
      </c>
      <c r="BH108" s="310">
        <f t="shared" si="22"/>
        <v>1209</v>
      </c>
      <c r="BI108" s="47"/>
    </row>
    <row r="109" spans="1:61" s="100" customFormat="1" x14ac:dyDescent="0.35">
      <c r="A109" s="68">
        <v>58</v>
      </c>
      <c r="B109" s="69" t="s">
        <v>156</v>
      </c>
      <c r="C109" s="70" t="s">
        <v>53</v>
      </c>
      <c r="D109" s="71">
        <f>'[1]งวด 30-10-67'!BC71</f>
        <v>12</v>
      </c>
      <c r="E109" s="72"/>
      <c r="F109" s="73"/>
      <c r="G109" s="74"/>
      <c r="H109" s="75"/>
      <c r="I109" s="76"/>
      <c r="J109" s="77">
        <v>45</v>
      </c>
      <c r="K109" s="71">
        <f t="shared" si="26"/>
        <v>12</v>
      </c>
      <c r="L109" s="78"/>
      <c r="M109" s="79"/>
      <c r="N109" s="79">
        <f t="shared" si="23"/>
        <v>0</v>
      </c>
      <c r="O109" s="80"/>
      <c r="P109" s="81"/>
      <c r="Q109" s="81">
        <f t="shared" si="24"/>
        <v>0</v>
      </c>
      <c r="R109" s="82"/>
      <c r="S109" s="83"/>
      <c r="T109" s="83">
        <f t="shared" si="25"/>
        <v>0</v>
      </c>
      <c r="U109" s="84"/>
      <c r="V109" s="85"/>
      <c r="W109" s="85">
        <f t="shared" si="29"/>
        <v>0</v>
      </c>
      <c r="X109" s="80"/>
      <c r="Y109" s="81"/>
      <c r="Z109" s="81">
        <f t="shared" si="30"/>
        <v>0</v>
      </c>
      <c r="AA109" s="86"/>
      <c r="AB109" s="87"/>
      <c r="AC109" s="87">
        <f t="shared" si="28"/>
        <v>0</v>
      </c>
      <c r="AD109" s="88"/>
      <c r="AE109" s="89"/>
      <c r="AF109" s="89">
        <f t="shared" si="31"/>
        <v>0</v>
      </c>
      <c r="AG109" s="82"/>
      <c r="AH109" s="83"/>
      <c r="AI109" s="35">
        <f t="shared" si="32"/>
        <v>0</v>
      </c>
      <c r="AJ109" s="36"/>
      <c r="AK109" s="90"/>
      <c r="AL109" s="90">
        <f t="shared" si="33"/>
        <v>0</v>
      </c>
      <c r="AM109" s="91"/>
      <c r="AN109" s="92"/>
      <c r="AO109" s="92">
        <f t="shared" si="34"/>
        <v>0</v>
      </c>
      <c r="AP109" s="93"/>
      <c r="AQ109" s="94"/>
      <c r="AR109" s="94">
        <f t="shared" si="35"/>
        <v>0</v>
      </c>
      <c r="AS109" s="95"/>
      <c r="AT109" s="96"/>
      <c r="AU109" s="96">
        <f t="shared" si="36"/>
        <v>0</v>
      </c>
      <c r="AV109" s="82"/>
      <c r="AW109" s="83"/>
      <c r="AX109" s="83">
        <f t="shared" si="37"/>
        <v>0</v>
      </c>
      <c r="AY109" s="97"/>
      <c r="AZ109" s="98"/>
      <c r="BA109" s="98">
        <f t="shared" si="20"/>
        <v>0</v>
      </c>
      <c r="BB109" s="99"/>
      <c r="BC109" s="99"/>
      <c r="BD109" s="99"/>
      <c r="BE109" s="307">
        <f t="shared" si="27"/>
        <v>0</v>
      </c>
      <c r="BF109" s="308">
        <f t="shared" si="27"/>
        <v>0</v>
      </c>
      <c r="BG109" s="309">
        <f t="shared" si="21"/>
        <v>12</v>
      </c>
      <c r="BH109" s="310">
        <f t="shared" si="22"/>
        <v>540</v>
      </c>
      <c r="BI109" s="47"/>
    </row>
    <row r="110" spans="1:61" s="100" customFormat="1" x14ac:dyDescent="0.35">
      <c r="A110" s="68">
        <v>59</v>
      </c>
      <c r="B110" s="69" t="s">
        <v>157</v>
      </c>
      <c r="C110" s="70" t="s">
        <v>53</v>
      </c>
      <c r="D110" s="71">
        <f>'[1]งวด 30-10-67'!BC72</f>
        <v>42</v>
      </c>
      <c r="E110" s="72"/>
      <c r="F110" s="73"/>
      <c r="G110" s="74"/>
      <c r="H110" s="75"/>
      <c r="I110" s="76"/>
      <c r="J110" s="77">
        <v>8</v>
      </c>
      <c r="K110" s="71">
        <f t="shared" si="26"/>
        <v>42</v>
      </c>
      <c r="L110" s="78"/>
      <c r="M110" s="79"/>
      <c r="N110" s="79">
        <f t="shared" si="23"/>
        <v>0</v>
      </c>
      <c r="O110" s="80"/>
      <c r="P110" s="81"/>
      <c r="Q110" s="81">
        <f t="shared" si="24"/>
        <v>0</v>
      </c>
      <c r="R110" s="82" t="s">
        <v>83</v>
      </c>
      <c r="S110" s="83">
        <v>20</v>
      </c>
      <c r="T110" s="83">
        <f t="shared" si="25"/>
        <v>160</v>
      </c>
      <c r="U110" s="84"/>
      <c r="V110" s="85"/>
      <c r="W110" s="85">
        <f t="shared" si="29"/>
        <v>0</v>
      </c>
      <c r="X110" s="80"/>
      <c r="Y110" s="81"/>
      <c r="Z110" s="81">
        <f t="shared" si="30"/>
        <v>0</v>
      </c>
      <c r="AA110" s="86"/>
      <c r="AB110" s="87"/>
      <c r="AC110" s="87">
        <f t="shared" si="28"/>
        <v>0</v>
      </c>
      <c r="AD110" s="88"/>
      <c r="AE110" s="89"/>
      <c r="AF110" s="89">
        <f t="shared" si="31"/>
        <v>0</v>
      </c>
      <c r="AG110" s="82"/>
      <c r="AH110" s="83"/>
      <c r="AI110" s="35">
        <f t="shared" si="32"/>
        <v>0</v>
      </c>
      <c r="AJ110" s="36"/>
      <c r="AK110" s="90"/>
      <c r="AL110" s="90">
        <f t="shared" si="33"/>
        <v>0</v>
      </c>
      <c r="AM110" s="91"/>
      <c r="AN110" s="92"/>
      <c r="AO110" s="92">
        <f t="shared" si="34"/>
        <v>0</v>
      </c>
      <c r="AP110" s="93" t="s">
        <v>68</v>
      </c>
      <c r="AQ110" s="94">
        <v>6</v>
      </c>
      <c r="AR110" s="94">
        <f t="shared" si="35"/>
        <v>48</v>
      </c>
      <c r="AS110" s="95"/>
      <c r="AT110" s="96"/>
      <c r="AU110" s="96">
        <f t="shared" si="36"/>
        <v>0</v>
      </c>
      <c r="AV110" s="82"/>
      <c r="AW110" s="83"/>
      <c r="AX110" s="83">
        <f t="shared" si="37"/>
        <v>0</v>
      </c>
      <c r="AY110" s="97"/>
      <c r="AZ110" s="98"/>
      <c r="BA110" s="98">
        <f t="shared" si="20"/>
        <v>0</v>
      </c>
      <c r="BB110" s="99"/>
      <c r="BC110" s="99"/>
      <c r="BD110" s="99"/>
      <c r="BE110" s="307">
        <f t="shared" si="27"/>
        <v>26</v>
      </c>
      <c r="BF110" s="308">
        <f t="shared" si="27"/>
        <v>208</v>
      </c>
      <c r="BG110" s="309">
        <f t="shared" si="21"/>
        <v>16</v>
      </c>
      <c r="BH110" s="310">
        <f t="shared" si="22"/>
        <v>128</v>
      </c>
      <c r="BI110" s="47"/>
    </row>
    <row r="111" spans="1:61" s="100" customFormat="1" x14ac:dyDescent="0.35">
      <c r="A111" s="68"/>
      <c r="B111" s="69"/>
      <c r="C111" s="70"/>
      <c r="D111" s="71"/>
      <c r="E111" s="72" t="s">
        <v>79</v>
      </c>
      <c r="F111" s="73" t="s">
        <v>42</v>
      </c>
      <c r="G111" s="74">
        <v>12419</v>
      </c>
      <c r="H111" s="75">
        <v>243954</v>
      </c>
      <c r="I111" s="76">
        <v>300</v>
      </c>
      <c r="J111" s="77">
        <v>8</v>
      </c>
      <c r="K111" s="71">
        <f t="shared" si="26"/>
        <v>300</v>
      </c>
      <c r="L111" s="78"/>
      <c r="M111" s="79"/>
      <c r="N111" s="79">
        <f t="shared" si="23"/>
        <v>0</v>
      </c>
      <c r="O111" s="80" t="s">
        <v>87</v>
      </c>
      <c r="P111" s="81">
        <v>24</v>
      </c>
      <c r="Q111" s="81">
        <f t="shared" si="24"/>
        <v>192</v>
      </c>
      <c r="R111" s="82"/>
      <c r="S111" s="83"/>
      <c r="T111" s="83">
        <f t="shared" si="25"/>
        <v>0</v>
      </c>
      <c r="U111" s="84"/>
      <c r="V111" s="85"/>
      <c r="W111" s="85">
        <f t="shared" si="29"/>
        <v>0</v>
      </c>
      <c r="X111" s="80"/>
      <c r="Y111" s="81"/>
      <c r="Z111" s="81">
        <f t="shared" si="30"/>
        <v>0</v>
      </c>
      <c r="AA111" s="86"/>
      <c r="AB111" s="87"/>
      <c r="AC111" s="87">
        <f t="shared" si="28"/>
        <v>0</v>
      </c>
      <c r="AD111" s="88"/>
      <c r="AE111" s="89"/>
      <c r="AF111" s="89">
        <f t="shared" si="31"/>
        <v>0</v>
      </c>
      <c r="AG111" s="82"/>
      <c r="AH111" s="83"/>
      <c r="AI111" s="35">
        <f t="shared" si="32"/>
        <v>0</v>
      </c>
      <c r="AJ111" s="36"/>
      <c r="AK111" s="90"/>
      <c r="AL111" s="90">
        <f t="shared" si="33"/>
        <v>0</v>
      </c>
      <c r="AM111" s="91"/>
      <c r="AN111" s="92"/>
      <c r="AO111" s="92">
        <f t="shared" si="34"/>
        <v>0</v>
      </c>
      <c r="AP111" s="93"/>
      <c r="AQ111" s="94"/>
      <c r="AR111" s="94">
        <f t="shared" si="35"/>
        <v>0</v>
      </c>
      <c r="AS111" s="95"/>
      <c r="AT111" s="96"/>
      <c r="AU111" s="96">
        <f t="shared" si="36"/>
        <v>0</v>
      </c>
      <c r="AV111" s="82"/>
      <c r="AW111" s="83"/>
      <c r="AX111" s="83">
        <f t="shared" si="37"/>
        <v>0</v>
      </c>
      <c r="AY111" s="97"/>
      <c r="AZ111" s="98"/>
      <c r="BA111" s="98">
        <f t="shared" si="20"/>
        <v>0</v>
      </c>
      <c r="BB111" s="99"/>
      <c r="BC111" s="99"/>
      <c r="BD111" s="99"/>
      <c r="BE111" s="307">
        <f t="shared" si="27"/>
        <v>24</v>
      </c>
      <c r="BF111" s="308">
        <f t="shared" si="27"/>
        <v>192</v>
      </c>
      <c r="BG111" s="309">
        <f t="shared" si="21"/>
        <v>276</v>
      </c>
      <c r="BH111" s="310">
        <f t="shared" si="22"/>
        <v>2208</v>
      </c>
      <c r="BI111" s="47"/>
    </row>
    <row r="112" spans="1:61" x14ac:dyDescent="0.35">
      <c r="A112" s="68">
        <v>60</v>
      </c>
      <c r="B112" s="69" t="s">
        <v>158</v>
      </c>
      <c r="C112" s="70" t="s">
        <v>49</v>
      </c>
      <c r="D112" s="71">
        <f>'[1]งวด 30-10-67'!BC73</f>
        <v>1</v>
      </c>
      <c r="E112" s="72"/>
      <c r="F112" s="73"/>
      <c r="G112" s="74"/>
      <c r="H112" s="75"/>
      <c r="I112" s="76"/>
      <c r="J112" s="77">
        <v>115</v>
      </c>
      <c r="K112" s="71">
        <f t="shared" si="26"/>
        <v>1</v>
      </c>
      <c r="L112" s="78"/>
      <c r="M112" s="79"/>
      <c r="N112" s="79">
        <f t="shared" si="23"/>
        <v>0</v>
      </c>
      <c r="O112" s="80"/>
      <c r="P112" s="81"/>
      <c r="Q112" s="81">
        <f t="shared" si="24"/>
        <v>0</v>
      </c>
      <c r="R112" s="82"/>
      <c r="S112" s="83"/>
      <c r="T112" s="83">
        <f t="shared" si="25"/>
        <v>0</v>
      </c>
      <c r="U112" s="84"/>
      <c r="V112" s="85"/>
      <c r="W112" s="85">
        <f t="shared" si="29"/>
        <v>0</v>
      </c>
      <c r="X112" s="80"/>
      <c r="Y112" s="81"/>
      <c r="Z112" s="81">
        <f t="shared" si="30"/>
        <v>0</v>
      </c>
      <c r="AA112" s="86"/>
      <c r="AB112" s="87"/>
      <c r="AC112" s="87">
        <f t="shared" si="28"/>
        <v>0</v>
      </c>
      <c r="AD112" s="88"/>
      <c r="AE112" s="89"/>
      <c r="AF112" s="89">
        <f t="shared" si="31"/>
        <v>0</v>
      </c>
      <c r="AG112" s="82"/>
      <c r="AH112" s="83"/>
      <c r="AI112" s="35">
        <f t="shared" si="32"/>
        <v>0</v>
      </c>
      <c r="AJ112" s="36"/>
      <c r="AK112" s="90"/>
      <c r="AL112" s="90">
        <f t="shared" si="33"/>
        <v>0</v>
      </c>
      <c r="AM112" s="91"/>
      <c r="AN112" s="92"/>
      <c r="AO112" s="92">
        <f t="shared" si="34"/>
        <v>0</v>
      </c>
      <c r="AP112" s="93"/>
      <c r="AQ112" s="94"/>
      <c r="AR112" s="94">
        <f t="shared" si="35"/>
        <v>0</v>
      </c>
      <c r="AS112" s="95"/>
      <c r="AT112" s="96"/>
      <c r="AU112" s="96">
        <f t="shared" si="36"/>
        <v>0</v>
      </c>
      <c r="AV112" s="82"/>
      <c r="AW112" s="83"/>
      <c r="AX112" s="83">
        <f t="shared" si="37"/>
        <v>0</v>
      </c>
      <c r="AY112" s="97"/>
      <c r="AZ112" s="98"/>
      <c r="BA112" s="98">
        <f t="shared" si="20"/>
        <v>0</v>
      </c>
      <c r="BB112" s="99"/>
      <c r="BC112" s="99"/>
      <c r="BD112" s="99"/>
      <c r="BE112" s="307">
        <f t="shared" si="27"/>
        <v>0</v>
      </c>
      <c r="BF112" s="308">
        <f t="shared" si="27"/>
        <v>0</v>
      </c>
      <c r="BG112" s="309">
        <f t="shared" si="21"/>
        <v>1</v>
      </c>
      <c r="BH112" s="310">
        <f t="shared" si="22"/>
        <v>115</v>
      </c>
      <c r="BI112" s="47"/>
    </row>
    <row r="113" spans="1:61" x14ac:dyDescent="0.35">
      <c r="A113" s="68">
        <v>61</v>
      </c>
      <c r="B113" s="69" t="s">
        <v>159</v>
      </c>
      <c r="C113" s="70" t="s">
        <v>35</v>
      </c>
      <c r="D113" s="71">
        <v>18</v>
      </c>
      <c r="E113" s="72"/>
      <c r="F113" s="73"/>
      <c r="G113" s="74"/>
      <c r="H113" s="75"/>
      <c r="I113" s="76"/>
      <c r="J113" s="77">
        <v>50</v>
      </c>
      <c r="K113" s="71">
        <f t="shared" si="26"/>
        <v>18</v>
      </c>
      <c r="L113" s="78"/>
      <c r="M113" s="79"/>
      <c r="N113" s="79">
        <f t="shared" si="23"/>
        <v>0</v>
      </c>
      <c r="O113" s="80" t="s">
        <v>36</v>
      </c>
      <c r="P113" s="81">
        <v>1</v>
      </c>
      <c r="Q113" s="81">
        <f t="shared" si="24"/>
        <v>50</v>
      </c>
      <c r="R113" s="82" t="s">
        <v>83</v>
      </c>
      <c r="S113" s="83">
        <v>2</v>
      </c>
      <c r="T113" s="83">
        <f t="shared" si="25"/>
        <v>100</v>
      </c>
      <c r="U113" s="84"/>
      <c r="V113" s="85"/>
      <c r="W113" s="85">
        <f t="shared" si="29"/>
        <v>0</v>
      </c>
      <c r="X113" s="80" t="s">
        <v>38</v>
      </c>
      <c r="Y113" s="81">
        <v>1</v>
      </c>
      <c r="Z113" s="81">
        <f t="shared" si="30"/>
        <v>50</v>
      </c>
      <c r="AA113" s="86" t="s">
        <v>39</v>
      </c>
      <c r="AB113" s="87">
        <v>1</v>
      </c>
      <c r="AC113" s="87">
        <f t="shared" si="28"/>
        <v>50</v>
      </c>
      <c r="AD113" s="88"/>
      <c r="AE113" s="89"/>
      <c r="AF113" s="89">
        <f t="shared" si="31"/>
        <v>0</v>
      </c>
      <c r="AG113" s="82"/>
      <c r="AH113" s="83"/>
      <c r="AI113" s="35">
        <f t="shared" si="32"/>
        <v>0</v>
      </c>
      <c r="AJ113" s="36"/>
      <c r="AK113" s="90"/>
      <c r="AL113" s="90">
        <f t="shared" si="33"/>
        <v>0</v>
      </c>
      <c r="AM113" s="91"/>
      <c r="AN113" s="92"/>
      <c r="AO113" s="92">
        <f t="shared" si="34"/>
        <v>0</v>
      </c>
      <c r="AP113" s="93"/>
      <c r="AQ113" s="94"/>
      <c r="AR113" s="94">
        <f t="shared" si="35"/>
        <v>0</v>
      </c>
      <c r="AS113" s="95"/>
      <c r="AT113" s="96"/>
      <c r="AU113" s="96">
        <f t="shared" si="36"/>
        <v>0</v>
      </c>
      <c r="AV113" s="82"/>
      <c r="AW113" s="83"/>
      <c r="AX113" s="83">
        <f t="shared" si="37"/>
        <v>0</v>
      </c>
      <c r="AY113" s="97"/>
      <c r="AZ113" s="98"/>
      <c r="BA113" s="98">
        <f t="shared" si="20"/>
        <v>0</v>
      </c>
      <c r="BB113" s="99"/>
      <c r="BC113" s="99"/>
      <c r="BD113" s="99"/>
      <c r="BE113" s="307">
        <f t="shared" si="27"/>
        <v>5</v>
      </c>
      <c r="BF113" s="308">
        <f t="shared" si="27"/>
        <v>250</v>
      </c>
      <c r="BG113" s="309">
        <f t="shared" si="21"/>
        <v>13</v>
      </c>
      <c r="BH113" s="310">
        <f t="shared" si="22"/>
        <v>650</v>
      </c>
      <c r="BI113" s="47"/>
    </row>
    <row r="114" spans="1:61" x14ac:dyDescent="0.35">
      <c r="A114" s="68">
        <v>62</v>
      </c>
      <c r="B114" s="69" t="s">
        <v>160</v>
      </c>
      <c r="C114" s="70" t="s">
        <v>124</v>
      </c>
      <c r="D114" s="71">
        <f>'[1]งวด 30-10-67'!BC75</f>
        <v>39</v>
      </c>
      <c r="E114" s="72"/>
      <c r="F114" s="73"/>
      <c r="G114" s="74"/>
      <c r="H114" s="75"/>
      <c r="I114" s="76"/>
      <c r="J114" s="77">
        <v>15</v>
      </c>
      <c r="K114" s="71">
        <f t="shared" si="26"/>
        <v>39</v>
      </c>
      <c r="L114" s="78"/>
      <c r="M114" s="79"/>
      <c r="N114" s="79">
        <f t="shared" si="23"/>
        <v>0</v>
      </c>
      <c r="O114" s="80" t="s">
        <v>83</v>
      </c>
      <c r="P114" s="81">
        <v>1</v>
      </c>
      <c r="Q114" s="81">
        <f t="shared" si="24"/>
        <v>15</v>
      </c>
      <c r="R114" s="82"/>
      <c r="S114" s="83"/>
      <c r="T114" s="83">
        <f t="shared" si="25"/>
        <v>0</v>
      </c>
      <c r="U114" s="84"/>
      <c r="V114" s="85"/>
      <c r="W114" s="85">
        <f t="shared" si="29"/>
        <v>0</v>
      </c>
      <c r="X114" s="80"/>
      <c r="Y114" s="81"/>
      <c r="Z114" s="81">
        <f t="shared" si="30"/>
        <v>0</v>
      </c>
      <c r="AA114" s="86"/>
      <c r="AB114" s="87"/>
      <c r="AC114" s="87">
        <f t="shared" si="28"/>
        <v>0</v>
      </c>
      <c r="AD114" s="88"/>
      <c r="AE114" s="89"/>
      <c r="AF114" s="89">
        <f t="shared" si="31"/>
        <v>0</v>
      </c>
      <c r="AG114" s="82"/>
      <c r="AH114" s="83"/>
      <c r="AI114" s="35">
        <f t="shared" si="32"/>
        <v>0</v>
      </c>
      <c r="AJ114" s="36"/>
      <c r="AK114" s="90"/>
      <c r="AL114" s="90">
        <f t="shared" si="33"/>
        <v>0</v>
      </c>
      <c r="AM114" s="91"/>
      <c r="AN114" s="92"/>
      <c r="AO114" s="92">
        <f t="shared" si="34"/>
        <v>0</v>
      </c>
      <c r="AP114" s="93"/>
      <c r="AQ114" s="94"/>
      <c r="AR114" s="94">
        <f t="shared" si="35"/>
        <v>0</v>
      </c>
      <c r="AS114" s="95"/>
      <c r="AT114" s="96"/>
      <c r="AU114" s="96">
        <f t="shared" si="36"/>
        <v>0</v>
      </c>
      <c r="AV114" s="82"/>
      <c r="AW114" s="83"/>
      <c r="AX114" s="83">
        <f t="shared" si="37"/>
        <v>0</v>
      </c>
      <c r="AY114" s="97"/>
      <c r="AZ114" s="98"/>
      <c r="BA114" s="98">
        <f t="shared" si="20"/>
        <v>0</v>
      </c>
      <c r="BB114" s="99"/>
      <c r="BC114" s="99"/>
      <c r="BD114" s="99"/>
      <c r="BE114" s="307">
        <f t="shared" si="27"/>
        <v>1</v>
      </c>
      <c r="BF114" s="308">
        <f t="shared" si="27"/>
        <v>15</v>
      </c>
      <c r="BG114" s="309">
        <f t="shared" si="21"/>
        <v>38</v>
      </c>
      <c r="BH114" s="310">
        <f t="shared" si="22"/>
        <v>570</v>
      </c>
      <c r="BI114" s="47"/>
    </row>
    <row r="115" spans="1:61" x14ac:dyDescent="0.35">
      <c r="A115" s="68">
        <v>63</v>
      </c>
      <c r="B115" s="69" t="s">
        <v>161</v>
      </c>
      <c r="C115" s="291" t="s">
        <v>162</v>
      </c>
      <c r="D115" s="71">
        <v>120</v>
      </c>
      <c r="E115" s="72"/>
      <c r="F115" s="73"/>
      <c r="G115" s="74"/>
      <c r="H115" s="75"/>
      <c r="I115" s="76"/>
      <c r="J115" s="288">
        <v>100</v>
      </c>
      <c r="K115" s="71">
        <f t="shared" si="26"/>
        <v>120</v>
      </c>
      <c r="L115" s="78"/>
      <c r="M115" s="79"/>
      <c r="N115" s="79">
        <f t="shared" si="23"/>
        <v>0</v>
      </c>
      <c r="O115" s="80"/>
      <c r="P115" s="81"/>
      <c r="Q115" s="81">
        <f t="shared" si="24"/>
        <v>0</v>
      </c>
      <c r="R115" s="82"/>
      <c r="S115" s="83"/>
      <c r="T115" s="83">
        <f t="shared" si="25"/>
        <v>0</v>
      </c>
      <c r="U115" s="84"/>
      <c r="V115" s="85"/>
      <c r="W115" s="85">
        <f t="shared" si="29"/>
        <v>0</v>
      </c>
      <c r="X115" s="80"/>
      <c r="Y115" s="81"/>
      <c r="Z115" s="81">
        <f t="shared" si="30"/>
        <v>0</v>
      </c>
      <c r="AA115" s="86"/>
      <c r="AB115" s="87"/>
      <c r="AC115" s="87">
        <f t="shared" si="28"/>
        <v>0</v>
      </c>
      <c r="AD115" s="88"/>
      <c r="AE115" s="89"/>
      <c r="AF115" s="89">
        <f t="shared" si="31"/>
        <v>0</v>
      </c>
      <c r="AG115" s="82"/>
      <c r="AH115" s="83"/>
      <c r="AI115" s="35">
        <f t="shared" si="32"/>
        <v>0</v>
      </c>
      <c r="AJ115" s="36"/>
      <c r="AK115" s="90"/>
      <c r="AL115" s="90">
        <f t="shared" si="33"/>
        <v>0</v>
      </c>
      <c r="AM115" s="91"/>
      <c r="AN115" s="92"/>
      <c r="AO115" s="92">
        <f t="shared" si="34"/>
        <v>0</v>
      </c>
      <c r="AP115" s="93"/>
      <c r="AQ115" s="94"/>
      <c r="AR115" s="94">
        <f t="shared" si="35"/>
        <v>0</v>
      </c>
      <c r="AS115" s="95"/>
      <c r="AT115" s="96"/>
      <c r="AU115" s="96">
        <f t="shared" si="36"/>
        <v>0</v>
      </c>
      <c r="AV115" s="82"/>
      <c r="AW115" s="83"/>
      <c r="AX115" s="83">
        <f t="shared" si="37"/>
        <v>0</v>
      </c>
      <c r="AY115" s="97"/>
      <c r="AZ115" s="98"/>
      <c r="BA115" s="98">
        <f t="shared" si="20"/>
        <v>0</v>
      </c>
      <c r="BB115" s="99"/>
      <c r="BC115" s="99"/>
      <c r="BD115" s="99"/>
      <c r="BE115" s="307">
        <f t="shared" si="27"/>
        <v>0</v>
      </c>
      <c r="BF115" s="308">
        <f t="shared" si="27"/>
        <v>0</v>
      </c>
      <c r="BG115" s="309">
        <f t="shared" si="21"/>
        <v>120</v>
      </c>
      <c r="BH115" s="310">
        <f t="shared" si="22"/>
        <v>12000</v>
      </c>
      <c r="BI115" s="47"/>
    </row>
    <row r="116" spans="1:61" x14ac:dyDescent="0.35">
      <c r="A116" s="68">
        <v>64</v>
      </c>
      <c r="B116" s="69" t="s">
        <v>163</v>
      </c>
      <c r="C116" s="291" t="s">
        <v>162</v>
      </c>
      <c r="D116" s="71">
        <v>53</v>
      </c>
      <c r="E116" s="72"/>
      <c r="F116" s="73"/>
      <c r="G116" s="74"/>
      <c r="H116" s="75"/>
      <c r="I116" s="76"/>
      <c r="J116" s="288">
        <v>100</v>
      </c>
      <c r="K116" s="71">
        <f t="shared" si="26"/>
        <v>53</v>
      </c>
      <c r="L116" s="78"/>
      <c r="M116" s="79"/>
      <c r="N116" s="79">
        <f t="shared" si="23"/>
        <v>0</v>
      </c>
      <c r="O116" s="80"/>
      <c r="P116" s="81"/>
      <c r="Q116" s="81">
        <f t="shared" si="24"/>
        <v>0</v>
      </c>
      <c r="R116" s="82"/>
      <c r="S116" s="83"/>
      <c r="T116" s="83">
        <f t="shared" si="25"/>
        <v>0</v>
      </c>
      <c r="U116" s="84"/>
      <c r="V116" s="85"/>
      <c r="W116" s="85">
        <f t="shared" si="29"/>
        <v>0</v>
      </c>
      <c r="X116" s="80"/>
      <c r="Y116" s="81"/>
      <c r="Z116" s="81">
        <f t="shared" si="30"/>
        <v>0</v>
      </c>
      <c r="AA116" s="86"/>
      <c r="AB116" s="87"/>
      <c r="AC116" s="87">
        <f t="shared" si="28"/>
        <v>0</v>
      </c>
      <c r="AD116" s="88"/>
      <c r="AE116" s="89"/>
      <c r="AF116" s="89">
        <f t="shared" si="31"/>
        <v>0</v>
      </c>
      <c r="AG116" s="82"/>
      <c r="AH116" s="83"/>
      <c r="AI116" s="35">
        <f t="shared" si="32"/>
        <v>0</v>
      </c>
      <c r="AJ116" s="36"/>
      <c r="AK116" s="90"/>
      <c r="AL116" s="90">
        <f t="shared" si="33"/>
        <v>0</v>
      </c>
      <c r="AM116" s="91"/>
      <c r="AN116" s="92"/>
      <c r="AO116" s="92">
        <f t="shared" si="34"/>
        <v>0</v>
      </c>
      <c r="AP116" s="93"/>
      <c r="AQ116" s="94"/>
      <c r="AR116" s="94">
        <f t="shared" si="35"/>
        <v>0</v>
      </c>
      <c r="AS116" s="95"/>
      <c r="AT116" s="96"/>
      <c r="AU116" s="96">
        <f t="shared" si="36"/>
        <v>0</v>
      </c>
      <c r="AV116" s="82"/>
      <c r="AW116" s="83"/>
      <c r="AX116" s="83">
        <f t="shared" si="37"/>
        <v>0</v>
      </c>
      <c r="AY116" s="97"/>
      <c r="AZ116" s="98"/>
      <c r="BA116" s="98">
        <f t="shared" si="20"/>
        <v>0</v>
      </c>
      <c r="BB116" s="99"/>
      <c r="BC116" s="99"/>
      <c r="BD116" s="99"/>
      <c r="BE116" s="307">
        <f t="shared" si="27"/>
        <v>0</v>
      </c>
      <c r="BF116" s="308">
        <f t="shared" si="27"/>
        <v>0</v>
      </c>
      <c r="BG116" s="309">
        <f t="shared" si="21"/>
        <v>53</v>
      </c>
      <c r="BH116" s="310">
        <f t="shared" si="22"/>
        <v>5300</v>
      </c>
      <c r="BI116" s="47"/>
    </row>
    <row r="117" spans="1:61" x14ac:dyDescent="0.35">
      <c r="A117" s="68">
        <v>65</v>
      </c>
      <c r="B117" s="69" t="s">
        <v>164</v>
      </c>
      <c r="C117" s="291" t="s">
        <v>162</v>
      </c>
      <c r="D117" s="71">
        <v>10</v>
      </c>
      <c r="E117" s="72"/>
      <c r="F117" s="73"/>
      <c r="G117" s="74"/>
      <c r="H117" s="75"/>
      <c r="I117" s="76"/>
      <c r="J117" s="288">
        <v>150</v>
      </c>
      <c r="K117" s="71">
        <f t="shared" si="26"/>
        <v>10</v>
      </c>
      <c r="L117" s="78"/>
      <c r="M117" s="79"/>
      <c r="N117" s="79">
        <f t="shared" si="23"/>
        <v>0</v>
      </c>
      <c r="O117" s="80"/>
      <c r="P117" s="81"/>
      <c r="Q117" s="81">
        <f t="shared" si="24"/>
        <v>0</v>
      </c>
      <c r="R117" s="82"/>
      <c r="S117" s="83"/>
      <c r="T117" s="83">
        <f t="shared" si="25"/>
        <v>0</v>
      </c>
      <c r="U117" s="84"/>
      <c r="V117" s="85"/>
      <c r="W117" s="85">
        <f t="shared" si="29"/>
        <v>0</v>
      </c>
      <c r="X117" s="80"/>
      <c r="Y117" s="81"/>
      <c r="Z117" s="81">
        <f t="shared" si="30"/>
        <v>0</v>
      </c>
      <c r="AA117" s="86"/>
      <c r="AB117" s="87"/>
      <c r="AC117" s="87">
        <f t="shared" si="28"/>
        <v>0</v>
      </c>
      <c r="AD117" s="88"/>
      <c r="AE117" s="89"/>
      <c r="AF117" s="89">
        <f t="shared" si="31"/>
        <v>0</v>
      </c>
      <c r="AG117" s="82"/>
      <c r="AH117" s="83"/>
      <c r="AI117" s="35">
        <f t="shared" si="32"/>
        <v>0</v>
      </c>
      <c r="AJ117" s="36"/>
      <c r="AK117" s="90"/>
      <c r="AL117" s="90">
        <f t="shared" si="33"/>
        <v>0</v>
      </c>
      <c r="AM117" s="91"/>
      <c r="AN117" s="92"/>
      <c r="AO117" s="92">
        <f t="shared" si="34"/>
        <v>0</v>
      </c>
      <c r="AP117" s="93"/>
      <c r="AQ117" s="94"/>
      <c r="AR117" s="94">
        <f t="shared" si="35"/>
        <v>0</v>
      </c>
      <c r="AS117" s="95"/>
      <c r="AT117" s="96"/>
      <c r="AU117" s="96">
        <f t="shared" si="36"/>
        <v>0</v>
      </c>
      <c r="AV117" s="82"/>
      <c r="AW117" s="83"/>
      <c r="AX117" s="83">
        <f t="shared" si="37"/>
        <v>0</v>
      </c>
      <c r="AY117" s="97"/>
      <c r="AZ117" s="98"/>
      <c r="BA117" s="98">
        <f t="shared" si="20"/>
        <v>0</v>
      </c>
      <c r="BB117" s="99"/>
      <c r="BC117" s="99"/>
      <c r="BD117" s="99"/>
      <c r="BE117" s="307">
        <f t="shared" si="27"/>
        <v>0</v>
      </c>
      <c r="BF117" s="308">
        <f t="shared" si="27"/>
        <v>0</v>
      </c>
      <c r="BG117" s="309">
        <f t="shared" si="21"/>
        <v>10</v>
      </c>
      <c r="BH117" s="310">
        <f t="shared" si="22"/>
        <v>1500</v>
      </c>
      <c r="BI117" s="47"/>
    </row>
    <row r="118" spans="1:61" x14ac:dyDescent="0.35">
      <c r="A118" s="68">
        <v>66</v>
      </c>
      <c r="B118" s="69" t="s">
        <v>165</v>
      </c>
      <c r="C118" s="291" t="s">
        <v>162</v>
      </c>
      <c r="D118" s="71">
        <v>620</v>
      </c>
      <c r="E118" s="72"/>
      <c r="F118" s="73"/>
      <c r="G118" s="74"/>
      <c r="H118" s="75"/>
      <c r="I118" s="76"/>
      <c r="J118" s="288">
        <v>300</v>
      </c>
      <c r="K118" s="71">
        <f t="shared" si="26"/>
        <v>620</v>
      </c>
      <c r="L118" s="78"/>
      <c r="M118" s="79"/>
      <c r="N118" s="79">
        <f t="shared" si="23"/>
        <v>0</v>
      </c>
      <c r="O118" s="80"/>
      <c r="P118" s="81"/>
      <c r="Q118" s="81">
        <f t="shared" si="24"/>
        <v>0</v>
      </c>
      <c r="R118" s="82"/>
      <c r="S118" s="83"/>
      <c r="T118" s="83">
        <f t="shared" si="25"/>
        <v>0</v>
      </c>
      <c r="U118" s="84"/>
      <c r="V118" s="85"/>
      <c r="W118" s="85">
        <f t="shared" si="29"/>
        <v>0</v>
      </c>
      <c r="X118" s="80"/>
      <c r="Y118" s="81"/>
      <c r="Z118" s="81">
        <f t="shared" si="30"/>
        <v>0</v>
      </c>
      <c r="AA118" s="86"/>
      <c r="AB118" s="87"/>
      <c r="AC118" s="87">
        <f t="shared" si="28"/>
        <v>0</v>
      </c>
      <c r="AD118" s="88"/>
      <c r="AE118" s="89"/>
      <c r="AF118" s="89">
        <f t="shared" si="31"/>
        <v>0</v>
      </c>
      <c r="AG118" s="82"/>
      <c r="AH118" s="83"/>
      <c r="AI118" s="35">
        <f t="shared" si="32"/>
        <v>0</v>
      </c>
      <c r="AJ118" s="36"/>
      <c r="AK118" s="90"/>
      <c r="AL118" s="90">
        <f t="shared" si="33"/>
        <v>0</v>
      </c>
      <c r="AM118" s="91"/>
      <c r="AN118" s="92"/>
      <c r="AO118" s="92">
        <f t="shared" si="34"/>
        <v>0</v>
      </c>
      <c r="AP118" s="93"/>
      <c r="AQ118" s="94"/>
      <c r="AR118" s="94">
        <f t="shared" si="35"/>
        <v>0</v>
      </c>
      <c r="AS118" s="95"/>
      <c r="AT118" s="96"/>
      <c r="AU118" s="96">
        <f t="shared" si="36"/>
        <v>0</v>
      </c>
      <c r="AV118" s="82"/>
      <c r="AW118" s="83"/>
      <c r="AX118" s="83">
        <f t="shared" si="37"/>
        <v>0</v>
      </c>
      <c r="AY118" s="97"/>
      <c r="AZ118" s="98"/>
      <c r="BA118" s="98">
        <f t="shared" si="20"/>
        <v>0</v>
      </c>
      <c r="BB118" s="99"/>
      <c r="BC118" s="99"/>
      <c r="BD118" s="99"/>
      <c r="BE118" s="307">
        <f t="shared" si="27"/>
        <v>0</v>
      </c>
      <c r="BF118" s="308">
        <f t="shared" si="27"/>
        <v>0</v>
      </c>
      <c r="BG118" s="309">
        <f t="shared" si="21"/>
        <v>620</v>
      </c>
      <c r="BH118" s="310">
        <f t="shared" si="22"/>
        <v>186000</v>
      </c>
      <c r="BI118" s="47"/>
    </row>
    <row r="119" spans="1:61" x14ac:dyDescent="0.35">
      <c r="A119" s="68">
        <v>67</v>
      </c>
      <c r="B119" s="69" t="s">
        <v>166</v>
      </c>
      <c r="C119" s="291" t="s">
        <v>162</v>
      </c>
      <c r="D119" s="71">
        <v>11</v>
      </c>
      <c r="E119" s="72"/>
      <c r="F119" s="73"/>
      <c r="G119" s="74"/>
      <c r="H119" s="75"/>
      <c r="I119" s="76"/>
      <c r="J119" s="288">
        <v>200</v>
      </c>
      <c r="K119" s="71">
        <f t="shared" si="26"/>
        <v>11</v>
      </c>
      <c r="L119" s="78"/>
      <c r="M119" s="79"/>
      <c r="N119" s="79">
        <f t="shared" si="23"/>
        <v>0</v>
      </c>
      <c r="O119" s="80"/>
      <c r="P119" s="81"/>
      <c r="Q119" s="81">
        <f t="shared" si="24"/>
        <v>0</v>
      </c>
      <c r="R119" s="82"/>
      <c r="S119" s="83"/>
      <c r="T119" s="83">
        <f t="shared" si="25"/>
        <v>0</v>
      </c>
      <c r="U119" s="84"/>
      <c r="V119" s="85"/>
      <c r="W119" s="85">
        <f t="shared" si="29"/>
        <v>0</v>
      </c>
      <c r="X119" s="80"/>
      <c r="Y119" s="81"/>
      <c r="Z119" s="81">
        <f t="shared" si="30"/>
        <v>0</v>
      </c>
      <c r="AA119" s="86"/>
      <c r="AB119" s="87"/>
      <c r="AC119" s="87">
        <f t="shared" si="28"/>
        <v>0</v>
      </c>
      <c r="AD119" s="88"/>
      <c r="AE119" s="89"/>
      <c r="AF119" s="89">
        <f t="shared" si="31"/>
        <v>0</v>
      </c>
      <c r="AG119" s="82"/>
      <c r="AH119" s="83"/>
      <c r="AI119" s="35">
        <f t="shared" si="32"/>
        <v>0</v>
      </c>
      <c r="AJ119" s="36"/>
      <c r="AK119" s="90"/>
      <c r="AL119" s="90">
        <f t="shared" si="33"/>
        <v>0</v>
      </c>
      <c r="AM119" s="91"/>
      <c r="AN119" s="92"/>
      <c r="AO119" s="92">
        <f t="shared" si="34"/>
        <v>0</v>
      </c>
      <c r="AP119" s="93"/>
      <c r="AQ119" s="94"/>
      <c r="AR119" s="94">
        <f t="shared" si="35"/>
        <v>0</v>
      </c>
      <c r="AS119" s="95"/>
      <c r="AT119" s="96"/>
      <c r="AU119" s="96">
        <f t="shared" si="36"/>
        <v>0</v>
      </c>
      <c r="AV119" s="82"/>
      <c r="AW119" s="83"/>
      <c r="AX119" s="83">
        <f t="shared" si="37"/>
        <v>0</v>
      </c>
      <c r="AY119" s="97"/>
      <c r="AZ119" s="98"/>
      <c r="BA119" s="98">
        <f t="shared" si="20"/>
        <v>0</v>
      </c>
      <c r="BB119" s="99"/>
      <c r="BC119" s="99"/>
      <c r="BD119" s="99"/>
      <c r="BE119" s="307">
        <f t="shared" si="27"/>
        <v>0</v>
      </c>
      <c r="BF119" s="308">
        <f t="shared" si="27"/>
        <v>0</v>
      </c>
      <c r="BG119" s="309">
        <f t="shared" si="21"/>
        <v>11</v>
      </c>
      <c r="BH119" s="310">
        <f t="shared" si="22"/>
        <v>2200</v>
      </c>
      <c r="BI119" s="47"/>
    </row>
    <row r="120" spans="1:61" x14ac:dyDescent="0.35">
      <c r="A120" s="68">
        <v>68</v>
      </c>
      <c r="B120" s="69" t="s">
        <v>167</v>
      </c>
      <c r="C120" s="291" t="s">
        <v>162</v>
      </c>
      <c r="D120" s="71">
        <v>62</v>
      </c>
      <c r="E120" s="72"/>
      <c r="F120" s="73"/>
      <c r="G120" s="74"/>
      <c r="H120" s="75"/>
      <c r="I120" s="76"/>
      <c r="J120" s="288">
        <v>1850</v>
      </c>
      <c r="K120" s="71">
        <f t="shared" si="26"/>
        <v>62</v>
      </c>
      <c r="L120" s="78"/>
      <c r="M120" s="79"/>
      <c r="N120" s="79">
        <f t="shared" si="23"/>
        <v>0</v>
      </c>
      <c r="O120" s="80"/>
      <c r="P120" s="81"/>
      <c r="Q120" s="81">
        <f t="shared" si="24"/>
        <v>0</v>
      </c>
      <c r="R120" s="82"/>
      <c r="S120" s="83"/>
      <c r="T120" s="83">
        <f t="shared" si="25"/>
        <v>0</v>
      </c>
      <c r="U120" s="84"/>
      <c r="V120" s="85"/>
      <c r="W120" s="85">
        <f t="shared" si="29"/>
        <v>0</v>
      </c>
      <c r="X120" s="80"/>
      <c r="Y120" s="81"/>
      <c r="Z120" s="81">
        <f t="shared" si="30"/>
        <v>0</v>
      </c>
      <c r="AA120" s="86"/>
      <c r="AB120" s="87"/>
      <c r="AC120" s="87">
        <f t="shared" si="28"/>
        <v>0</v>
      </c>
      <c r="AD120" s="88"/>
      <c r="AE120" s="89"/>
      <c r="AF120" s="89">
        <f t="shared" si="31"/>
        <v>0</v>
      </c>
      <c r="AG120" s="82"/>
      <c r="AH120" s="83"/>
      <c r="AI120" s="35">
        <f t="shared" si="32"/>
        <v>0</v>
      </c>
      <c r="AJ120" s="36"/>
      <c r="AK120" s="90"/>
      <c r="AL120" s="90">
        <f t="shared" si="33"/>
        <v>0</v>
      </c>
      <c r="AM120" s="91"/>
      <c r="AN120" s="92"/>
      <c r="AO120" s="92">
        <f t="shared" si="34"/>
        <v>0</v>
      </c>
      <c r="AP120" s="93"/>
      <c r="AQ120" s="94"/>
      <c r="AR120" s="94">
        <f t="shared" si="35"/>
        <v>0</v>
      </c>
      <c r="AS120" s="95"/>
      <c r="AT120" s="96"/>
      <c r="AU120" s="96">
        <f t="shared" si="36"/>
        <v>0</v>
      </c>
      <c r="AV120" s="82"/>
      <c r="AW120" s="83"/>
      <c r="AX120" s="83">
        <f t="shared" si="37"/>
        <v>0</v>
      </c>
      <c r="AY120" s="97"/>
      <c r="AZ120" s="98"/>
      <c r="BA120" s="98">
        <f t="shared" si="20"/>
        <v>0</v>
      </c>
      <c r="BB120" s="99"/>
      <c r="BC120" s="99"/>
      <c r="BD120" s="99"/>
      <c r="BE120" s="307">
        <f t="shared" si="27"/>
        <v>0</v>
      </c>
      <c r="BF120" s="308">
        <f t="shared" si="27"/>
        <v>0</v>
      </c>
      <c r="BG120" s="309">
        <f t="shared" si="21"/>
        <v>62</v>
      </c>
      <c r="BH120" s="310">
        <f t="shared" si="22"/>
        <v>114700</v>
      </c>
      <c r="BI120" s="47"/>
    </row>
    <row r="121" spans="1:61" x14ac:dyDescent="0.35">
      <c r="A121" s="68">
        <v>69</v>
      </c>
      <c r="B121" s="69" t="s">
        <v>168</v>
      </c>
      <c r="C121" s="291" t="s">
        <v>162</v>
      </c>
      <c r="D121" s="71">
        <v>148</v>
      </c>
      <c r="E121" s="72"/>
      <c r="F121" s="73"/>
      <c r="G121" s="74"/>
      <c r="H121" s="75"/>
      <c r="I121" s="76"/>
      <c r="J121" s="288">
        <v>80</v>
      </c>
      <c r="K121" s="71">
        <f t="shared" si="26"/>
        <v>148</v>
      </c>
      <c r="L121" s="78"/>
      <c r="M121" s="79"/>
      <c r="N121" s="79">
        <f t="shared" si="23"/>
        <v>0</v>
      </c>
      <c r="O121" s="80"/>
      <c r="P121" s="81"/>
      <c r="Q121" s="81">
        <f t="shared" si="24"/>
        <v>0</v>
      </c>
      <c r="R121" s="82"/>
      <c r="S121" s="83"/>
      <c r="T121" s="83">
        <f t="shared" si="25"/>
        <v>0</v>
      </c>
      <c r="U121" s="84"/>
      <c r="V121" s="85"/>
      <c r="W121" s="85">
        <f t="shared" si="29"/>
        <v>0</v>
      </c>
      <c r="X121" s="80"/>
      <c r="Y121" s="81"/>
      <c r="Z121" s="81">
        <f t="shared" si="30"/>
        <v>0</v>
      </c>
      <c r="AA121" s="86"/>
      <c r="AB121" s="87"/>
      <c r="AC121" s="87">
        <f t="shared" si="28"/>
        <v>0</v>
      </c>
      <c r="AD121" s="88"/>
      <c r="AE121" s="89"/>
      <c r="AF121" s="89">
        <f t="shared" si="31"/>
        <v>0</v>
      </c>
      <c r="AG121" s="82"/>
      <c r="AH121" s="83"/>
      <c r="AI121" s="35">
        <f t="shared" si="32"/>
        <v>0</v>
      </c>
      <c r="AJ121" s="36"/>
      <c r="AK121" s="90"/>
      <c r="AL121" s="90">
        <f t="shared" si="33"/>
        <v>0</v>
      </c>
      <c r="AM121" s="91"/>
      <c r="AN121" s="92"/>
      <c r="AO121" s="92">
        <f t="shared" si="34"/>
        <v>0</v>
      </c>
      <c r="AP121" s="93"/>
      <c r="AQ121" s="94"/>
      <c r="AR121" s="94">
        <f t="shared" si="35"/>
        <v>0</v>
      </c>
      <c r="AS121" s="95"/>
      <c r="AT121" s="96"/>
      <c r="AU121" s="96">
        <f t="shared" si="36"/>
        <v>0</v>
      </c>
      <c r="AV121" s="82"/>
      <c r="AW121" s="83"/>
      <c r="AX121" s="83">
        <f t="shared" si="37"/>
        <v>0</v>
      </c>
      <c r="AY121" s="97"/>
      <c r="AZ121" s="98"/>
      <c r="BA121" s="98">
        <f t="shared" si="20"/>
        <v>0</v>
      </c>
      <c r="BB121" s="99"/>
      <c r="BC121" s="99"/>
      <c r="BD121" s="99"/>
      <c r="BE121" s="307">
        <f t="shared" si="27"/>
        <v>0</v>
      </c>
      <c r="BF121" s="308">
        <f t="shared" si="27"/>
        <v>0</v>
      </c>
      <c r="BG121" s="309">
        <f t="shared" si="21"/>
        <v>148</v>
      </c>
      <c r="BH121" s="310">
        <f t="shared" si="22"/>
        <v>11840</v>
      </c>
      <c r="BI121" s="47"/>
    </row>
    <row r="122" spans="1:61" x14ac:dyDescent="0.35">
      <c r="A122" s="68">
        <v>70</v>
      </c>
      <c r="B122" s="290" t="s">
        <v>169</v>
      </c>
      <c r="C122" s="292" t="s">
        <v>162</v>
      </c>
      <c r="D122" s="71">
        <v>96</v>
      </c>
      <c r="E122" s="72"/>
      <c r="F122" s="73"/>
      <c r="G122" s="74"/>
      <c r="H122" s="75"/>
      <c r="I122" s="76"/>
      <c r="J122" s="289">
        <v>100</v>
      </c>
      <c r="K122" s="71">
        <f t="shared" si="26"/>
        <v>96</v>
      </c>
      <c r="L122" s="78"/>
      <c r="M122" s="79"/>
      <c r="N122" s="79">
        <f t="shared" si="23"/>
        <v>0</v>
      </c>
      <c r="O122" s="80"/>
      <c r="P122" s="81"/>
      <c r="Q122" s="81">
        <f t="shared" si="24"/>
        <v>0</v>
      </c>
      <c r="R122" s="82"/>
      <c r="S122" s="83"/>
      <c r="T122" s="83">
        <f t="shared" si="25"/>
        <v>0</v>
      </c>
      <c r="U122" s="84"/>
      <c r="V122" s="85"/>
      <c r="W122" s="85">
        <f t="shared" si="29"/>
        <v>0</v>
      </c>
      <c r="X122" s="80"/>
      <c r="Y122" s="81"/>
      <c r="Z122" s="81">
        <f t="shared" si="30"/>
        <v>0</v>
      </c>
      <c r="AA122" s="86"/>
      <c r="AB122" s="87"/>
      <c r="AC122" s="87">
        <f t="shared" si="28"/>
        <v>0</v>
      </c>
      <c r="AD122" s="88"/>
      <c r="AE122" s="89"/>
      <c r="AF122" s="89">
        <f t="shared" si="31"/>
        <v>0</v>
      </c>
      <c r="AG122" s="82"/>
      <c r="AH122" s="83"/>
      <c r="AI122" s="35">
        <f t="shared" si="32"/>
        <v>0</v>
      </c>
      <c r="AJ122" s="36"/>
      <c r="AK122" s="90"/>
      <c r="AL122" s="90">
        <f t="shared" si="33"/>
        <v>0</v>
      </c>
      <c r="AM122" s="91"/>
      <c r="AN122" s="92"/>
      <c r="AO122" s="92">
        <f t="shared" si="34"/>
        <v>0</v>
      </c>
      <c r="AP122" s="93"/>
      <c r="AQ122" s="94"/>
      <c r="AR122" s="94">
        <f t="shared" si="35"/>
        <v>0</v>
      </c>
      <c r="AS122" s="95"/>
      <c r="AT122" s="96"/>
      <c r="AU122" s="96">
        <f t="shared" si="36"/>
        <v>0</v>
      </c>
      <c r="AV122" s="82"/>
      <c r="AW122" s="83"/>
      <c r="AX122" s="83">
        <f t="shared" si="37"/>
        <v>0</v>
      </c>
      <c r="AY122" s="97"/>
      <c r="AZ122" s="98"/>
      <c r="BA122" s="98">
        <f t="shared" si="20"/>
        <v>0</v>
      </c>
      <c r="BB122" s="99"/>
      <c r="BC122" s="99"/>
      <c r="BD122" s="99"/>
      <c r="BE122" s="307">
        <f t="shared" si="27"/>
        <v>0</v>
      </c>
      <c r="BF122" s="308">
        <f t="shared" si="27"/>
        <v>0</v>
      </c>
      <c r="BG122" s="309">
        <f t="shared" si="21"/>
        <v>96</v>
      </c>
      <c r="BH122" s="310">
        <f t="shared" si="22"/>
        <v>9600</v>
      </c>
      <c r="BI122" s="47"/>
    </row>
    <row r="123" spans="1:61" s="117" customFormat="1" ht="26.25" x14ac:dyDescent="0.4">
      <c r="A123" s="102"/>
      <c r="B123" s="103" t="s">
        <v>5</v>
      </c>
      <c r="C123" s="102"/>
      <c r="D123" s="104">
        <f>'[1]งวด 30-10-67'!BC76</f>
        <v>0</v>
      </c>
      <c r="E123" s="105"/>
      <c r="F123" s="106"/>
      <c r="G123" s="107"/>
      <c r="H123" s="108"/>
      <c r="I123" s="109"/>
      <c r="J123" s="110"/>
      <c r="K123" s="104">
        <f t="shared" si="26"/>
        <v>0</v>
      </c>
      <c r="L123" s="111"/>
      <c r="M123" s="112"/>
      <c r="N123" s="112">
        <f>SUM(N5:N122)</f>
        <v>654.70000000000005</v>
      </c>
      <c r="O123" s="111"/>
      <c r="P123" s="112"/>
      <c r="Q123" s="112">
        <f>SUM(Q5:Q122)</f>
        <v>9214.7599999999984</v>
      </c>
      <c r="R123" s="111"/>
      <c r="S123" s="112"/>
      <c r="T123" s="112">
        <f>SUM(T5:T122)</f>
        <v>19318.790000000005</v>
      </c>
      <c r="U123" s="111"/>
      <c r="V123" s="112"/>
      <c r="W123" s="112">
        <f>SUM(W5:W122)</f>
        <v>8785</v>
      </c>
      <c r="X123" s="111"/>
      <c r="Y123" s="112"/>
      <c r="Z123" s="112">
        <f>SUM(Z5:Z122)</f>
        <v>8837</v>
      </c>
      <c r="AA123" s="111"/>
      <c r="AB123" s="112"/>
      <c r="AC123" s="112">
        <f>SUM(AC5:AC122)</f>
        <v>299.8</v>
      </c>
      <c r="AD123" s="111"/>
      <c r="AE123" s="112"/>
      <c r="AF123" s="112">
        <f>SUM(AF5:AF122)</f>
        <v>1143.5999999999999</v>
      </c>
      <c r="AG123" s="111"/>
      <c r="AH123" s="112"/>
      <c r="AI123" s="112">
        <f>SUM(AI5:AI122)</f>
        <v>1300</v>
      </c>
      <c r="AJ123" s="113"/>
      <c r="AK123" s="112"/>
      <c r="AL123" s="112">
        <f>SUM(AL5:AL122)</f>
        <v>5694</v>
      </c>
      <c r="AM123" s="111"/>
      <c r="AN123" s="112"/>
      <c r="AO123" s="112">
        <f>SUM(AO5:AO122)</f>
        <v>3901.66</v>
      </c>
      <c r="AP123" s="114"/>
      <c r="AQ123" s="112"/>
      <c r="AR123" s="112">
        <f>SUM(AR5:AR122)</f>
        <v>1711.2</v>
      </c>
      <c r="AS123" s="111"/>
      <c r="AT123" s="112"/>
      <c r="AU123" s="112">
        <f>SUM(AU5:AU122)</f>
        <v>738</v>
      </c>
      <c r="AV123" s="111"/>
      <c r="AW123" s="112"/>
      <c r="AX123" s="112">
        <f>SUM(AX5:AX122)</f>
        <v>1692</v>
      </c>
      <c r="AY123" s="111"/>
      <c r="AZ123" s="112"/>
      <c r="BA123" s="112">
        <f>SUM(BA5:BA122)</f>
        <v>3862</v>
      </c>
      <c r="BB123" s="115"/>
      <c r="BC123" s="115"/>
      <c r="BD123" s="112">
        <f>SUM(BD5:BD122)</f>
        <v>0</v>
      </c>
      <c r="BE123" s="116"/>
      <c r="BF123" s="112">
        <f>SUM(BF5:BF122)</f>
        <v>67152.510000000009</v>
      </c>
      <c r="BG123" s="112">
        <f t="shared" si="21"/>
        <v>0</v>
      </c>
      <c r="BH123" s="112">
        <f>SUM(BH5:BH122)</f>
        <v>443060.97200000001</v>
      </c>
      <c r="BI123" s="106"/>
    </row>
    <row r="124" spans="1:61" s="67" customFormat="1" ht="30" customHeight="1" x14ac:dyDescent="0.4">
      <c r="A124" s="118"/>
      <c r="B124" s="119" t="s">
        <v>170</v>
      </c>
      <c r="C124" s="118"/>
      <c r="D124" s="120">
        <f>'[1]งวด 30-10-67'!BC77</f>
        <v>0</v>
      </c>
      <c r="E124" s="121"/>
      <c r="G124" s="122"/>
      <c r="H124" s="123"/>
      <c r="I124" s="124"/>
      <c r="J124" s="125"/>
      <c r="K124" s="120">
        <f t="shared" si="26"/>
        <v>0</v>
      </c>
      <c r="L124" s="126"/>
      <c r="M124" s="127"/>
      <c r="N124" s="127"/>
      <c r="O124" s="126"/>
      <c r="P124" s="127"/>
      <c r="Q124" s="127"/>
      <c r="R124" s="126"/>
      <c r="S124" s="127"/>
      <c r="T124" s="127"/>
      <c r="U124" s="126"/>
      <c r="V124" s="127"/>
      <c r="W124" s="127"/>
      <c r="X124" s="126"/>
      <c r="Y124" s="127"/>
      <c r="Z124" s="127"/>
      <c r="AA124" s="126"/>
      <c r="AB124" s="127"/>
      <c r="AC124" s="127"/>
      <c r="AD124" s="126"/>
      <c r="AE124" s="127"/>
      <c r="AF124" s="127"/>
      <c r="AG124" s="126"/>
      <c r="AH124" s="127"/>
      <c r="AI124" s="128"/>
      <c r="AJ124" s="129"/>
      <c r="AK124" s="127"/>
      <c r="AL124" s="127"/>
      <c r="AM124" s="126"/>
      <c r="AN124" s="127"/>
      <c r="AO124" s="127"/>
      <c r="AP124" s="130"/>
      <c r="AQ124" s="127"/>
      <c r="AR124" s="127"/>
      <c r="AS124" s="126"/>
      <c r="AT124" s="127"/>
      <c r="AU124" s="127"/>
      <c r="AV124" s="126"/>
      <c r="AW124" s="127"/>
      <c r="AX124" s="127"/>
      <c r="AY124" s="126"/>
      <c r="AZ124" s="127"/>
      <c r="BA124" s="127"/>
      <c r="BB124" s="127"/>
      <c r="BC124" s="127"/>
      <c r="BD124" s="127"/>
      <c r="BE124" s="127"/>
      <c r="BF124" s="127"/>
      <c r="BG124" s="131"/>
      <c r="BH124" s="127"/>
      <c r="BI124" s="66"/>
    </row>
    <row r="125" spans="1:61" x14ac:dyDescent="0.35">
      <c r="A125" s="132">
        <v>1</v>
      </c>
      <c r="B125" s="133" t="s">
        <v>171</v>
      </c>
      <c r="C125" s="134" t="s">
        <v>172</v>
      </c>
      <c r="D125" s="85">
        <f>'[1]งวด 30-10-67'!BC78</f>
        <v>304</v>
      </c>
      <c r="E125" s="295"/>
      <c r="F125" s="135"/>
      <c r="G125" s="136"/>
      <c r="H125" s="137"/>
      <c r="I125" s="138"/>
      <c r="J125" s="139">
        <v>3</v>
      </c>
      <c r="K125" s="85">
        <f t="shared" si="26"/>
        <v>304</v>
      </c>
      <c r="L125" s="78"/>
      <c r="M125" s="79"/>
      <c r="N125" s="79">
        <f t="shared" ref="N125:N162" si="38">J125*M125</f>
        <v>0</v>
      </c>
      <c r="O125" s="80"/>
      <c r="P125" s="81"/>
      <c r="Q125" s="81">
        <f t="shared" ref="Q125:Q162" si="39">J125*P125</f>
        <v>0</v>
      </c>
      <c r="R125" s="82"/>
      <c r="S125" s="83"/>
      <c r="T125" s="83">
        <f t="shared" ref="T125:T162" si="40">J125*S125</f>
        <v>0</v>
      </c>
      <c r="U125" s="84"/>
      <c r="V125" s="85"/>
      <c r="W125" s="85">
        <f t="shared" ref="W125:W162" si="41">J125*V125</f>
        <v>0</v>
      </c>
      <c r="X125" s="80"/>
      <c r="Y125" s="81"/>
      <c r="Z125" s="81">
        <f t="shared" ref="Z125:Z162" si="42">J125*Y125</f>
        <v>0</v>
      </c>
      <c r="AA125" s="86"/>
      <c r="AB125" s="87"/>
      <c r="AC125" s="87">
        <f t="shared" ref="AC125:AC162" si="43">J125*AB125</f>
        <v>0</v>
      </c>
      <c r="AD125" s="88"/>
      <c r="AE125" s="89"/>
      <c r="AF125" s="89">
        <f t="shared" ref="AF125:AF162" si="44">J125*AE125</f>
        <v>0</v>
      </c>
      <c r="AG125" s="82"/>
      <c r="AH125" s="83"/>
      <c r="AI125" s="83">
        <f t="shared" ref="AI125:AI162" si="45">J125*AH125</f>
        <v>0</v>
      </c>
      <c r="AJ125" s="140"/>
      <c r="AK125" s="90"/>
      <c r="AL125" s="90">
        <f t="shared" ref="AL125:AL162" si="46">J125*AK125</f>
        <v>0</v>
      </c>
      <c r="AM125" s="91"/>
      <c r="AN125" s="92"/>
      <c r="AO125" s="92">
        <f t="shared" ref="AO125:AO162" si="47">J125*AN125</f>
        <v>0</v>
      </c>
      <c r="AP125" s="93"/>
      <c r="AQ125" s="94"/>
      <c r="AR125" s="94">
        <f t="shared" ref="AR125:AR162" si="48">J125*AQ125</f>
        <v>0</v>
      </c>
      <c r="AS125" s="95"/>
      <c r="AT125" s="96"/>
      <c r="AU125" s="96">
        <f t="shared" ref="AU125:AU162" si="49">J125*AT125</f>
        <v>0</v>
      </c>
      <c r="AV125" s="82"/>
      <c r="AW125" s="83"/>
      <c r="AX125" s="83">
        <f t="shared" ref="AX125:AX162" si="50">J125*AW125</f>
        <v>0</v>
      </c>
      <c r="AY125" s="97"/>
      <c r="AZ125" s="98"/>
      <c r="BA125" s="98">
        <f t="shared" ref="BA125:BA162" si="51">J125*AZ125</f>
        <v>0</v>
      </c>
      <c r="BB125" s="99"/>
      <c r="BC125" s="99"/>
      <c r="BD125" s="99"/>
      <c r="BE125" s="311">
        <f t="shared" ref="BE125:BF140" si="52">M125+P125+S125+V125+Y125+AB125+AE125+AH125+AK125+AN125+AQ125+AT125+AW125+AZ125</f>
        <v>0</v>
      </c>
      <c r="BF125" s="312">
        <f t="shared" si="52"/>
        <v>0</v>
      </c>
      <c r="BG125" s="313">
        <f t="shared" ref="BG125:BG162" si="53">K125-BE125</f>
        <v>304</v>
      </c>
      <c r="BH125" s="314">
        <f t="shared" ref="BH125:BH162" si="54">J125*BG125</f>
        <v>912</v>
      </c>
      <c r="BI125" s="47"/>
    </row>
    <row r="126" spans="1:61" x14ac:dyDescent="0.35">
      <c r="A126" s="132">
        <v>2</v>
      </c>
      <c r="B126" s="133" t="s">
        <v>173</v>
      </c>
      <c r="C126" s="134" t="s">
        <v>53</v>
      </c>
      <c r="D126" s="85">
        <f>'[1]งวด 30-10-67'!BC79</f>
        <v>7</v>
      </c>
      <c r="E126" s="295"/>
      <c r="F126" s="135"/>
      <c r="G126" s="136"/>
      <c r="H126" s="137"/>
      <c r="I126" s="138"/>
      <c r="J126" s="139">
        <v>7</v>
      </c>
      <c r="K126" s="85">
        <f t="shared" si="26"/>
        <v>7</v>
      </c>
      <c r="L126" s="78"/>
      <c r="M126" s="79"/>
      <c r="N126" s="79">
        <f t="shared" si="38"/>
        <v>0</v>
      </c>
      <c r="O126" s="80"/>
      <c r="P126" s="81"/>
      <c r="Q126" s="81">
        <f t="shared" si="39"/>
        <v>0</v>
      </c>
      <c r="R126" s="82"/>
      <c r="S126" s="83"/>
      <c r="T126" s="83">
        <f t="shared" si="40"/>
        <v>0</v>
      </c>
      <c r="U126" s="84"/>
      <c r="V126" s="85"/>
      <c r="W126" s="85">
        <f t="shared" si="41"/>
        <v>0</v>
      </c>
      <c r="X126" s="80"/>
      <c r="Y126" s="81"/>
      <c r="Z126" s="81">
        <f t="shared" si="42"/>
        <v>0</v>
      </c>
      <c r="AA126" s="86"/>
      <c r="AB126" s="87"/>
      <c r="AC126" s="87">
        <f t="shared" si="43"/>
        <v>0</v>
      </c>
      <c r="AD126" s="88"/>
      <c r="AE126" s="89"/>
      <c r="AF126" s="89">
        <f t="shared" si="44"/>
        <v>0</v>
      </c>
      <c r="AG126" s="82"/>
      <c r="AH126" s="83"/>
      <c r="AI126" s="83">
        <f t="shared" si="45"/>
        <v>0</v>
      </c>
      <c r="AJ126" s="140"/>
      <c r="AK126" s="90"/>
      <c r="AL126" s="90">
        <f t="shared" si="46"/>
        <v>0</v>
      </c>
      <c r="AM126" s="91"/>
      <c r="AN126" s="92"/>
      <c r="AO126" s="92">
        <f t="shared" si="47"/>
        <v>0</v>
      </c>
      <c r="AP126" s="93"/>
      <c r="AQ126" s="94"/>
      <c r="AR126" s="94">
        <f t="shared" si="48"/>
        <v>0</v>
      </c>
      <c r="AS126" s="95"/>
      <c r="AT126" s="96"/>
      <c r="AU126" s="96">
        <f t="shared" si="49"/>
        <v>0</v>
      </c>
      <c r="AV126" s="82"/>
      <c r="AW126" s="83"/>
      <c r="AX126" s="83">
        <f t="shared" si="50"/>
        <v>0</v>
      </c>
      <c r="AY126" s="97"/>
      <c r="AZ126" s="98"/>
      <c r="BA126" s="98">
        <f t="shared" si="51"/>
        <v>0</v>
      </c>
      <c r="BB126" s="99"/>
      <c r="BC126" s="99"/>
      <c r="BD126" s="99"/>
      <c r="BE126" s="311">
        <f t="shared" si="52"/>
        <v>0</v>
      </c>
      <c r="BF126" s="312">
        <f t="shared" si="52"/>
        <v>0</v>
      </c>
      <c r="BG126" s="313">
        <f t="shared" si="53"/>
        <v>7</v>
      </c>
      <c r="BH126" s="314">
        <f t="shared" si="54"/>
        <v>49</v>
      </c>
      <c r="BI126" s="47"/>
    </row>
    <row r="127" spans="1:61" x14ac:dyDescent="0.35">
      <c r="A127" s="132">
        <v>3</v>
      </c>
      <c r="B127" s="133" t="s">
        <v>174</v>
      </c>
      <c r="C127" s="134" t="s">
        <v>172</v>
      </c>
      <c r="D127" s="85">
        <f>'[1]งวด 30-10-67'!BC80</f>
        <v>44</v>
      </c>
      <c r="E127" s="295"/>
      <c r="F127" s="135"/>
      <c r="G127" s="136"/>
      <c r="H127" s="137"/>
      <c r="I127" s="138"/>
      <c r="J127" s="139">
        <v>5</v>
      </c>
      <c r="K127" s="85">
        <f t="shared" si="26"/>
        <v>44</v>
      </c>
      <c r="L127" s="78"/>
      <c r="M127" s="79"/>
      <c r="N127" s="79">
        <f t="shared" si="38"/>
        <v>0</v>
      </c>
      <c r="O127" s="80"/>
      <c r="P127" s="81"/>
      <c r="Q127" s="81">
        <f t="shared" si="39"/>
        <v>0</v>
      </c>
      <c r="R127" s="82"/>
      <c r="S127" s="83"/>
      <c r="T127" s="83">
        <f t="shared" si="40"/>
        <v>0</v>
      </c>
      <c r="U127" s="84"/>
      <c r="V127" s="85"/>
      <c r="W127" s="85">
        <f t="shared" si="41"/>
        <v>0</v>
      </c>
      <c r="X127" s="80"/>
      <c r="Y127" s="81"/>
      <c r="Z127" s="81">
        <f t="shared" si="42"/>
        <v>0</v>
      </c>
      <c r="AA127" s="86"/>
      <c r="AB127" s="87"/>
      <c r="AC127" s="87">
        <f t="shared" si="43"/>
        <v>0</v>
      </c>
      <c r="AD127" s="88"/>
      <c r="AE127" s="89"/>
      <c r="AF127" s="89">
        <f t="shared" si="44"/>
        <v>0</v>
      </c>
      <c r="AG127" s="82"/>
      <c r="AH127" s="83"/>
      <c r="AI127" s="83">
        <f t="shared" si="45"/>
        <v>0</v>
      </c>
      <c r="AJ127" s="140"/>
      <c r="AK127" s="90"/>
      <c r="AL127" s="90">
        <f t="shared" si="46"/>
        <v>0</v>
      </c>
      <c r="AM127" s="91"/>
      <c r="AN127" s="92"/>
      <c r="AO127" s="92">
        <f t="shared" si="47"/>
        <v>0</v>
      </c>
      <c r="AP127" s="93"/>
      <c r="AQ127" s="94"/>
      <c r="AR127" s="94">
        <f t="shared" si="48"/>
        <v>0</v>
      </c>
      <c r="AS127" s="95"/>
      <c r="AT127" s="96"/>
      <c r="AU127" s="96">
        <f t="shared" si="49"/>
        <v>0</v>
      </c>
      <c r="AV127" s="82"/>
      <c r="AW127" s="83"/>
      <c r="AX127" s="83">
        <f t="shared" si="50"/>
        <v>0</v>
      </c>
      <c r="AY127" s="97"/>
      <c r="AZ127" s="98"/>
      <c r="BA127" s="98">
        <f t="shared" si="51"/>
        <v>0</v>
      </c>
      <c r="BB127" s="99"/>
      <c r="BC127" s="99"/>
      <c r="BD127" s="99"/>
      <c r="BE127" s="311">
        <f t="shared" si="52"/>
        <v>0</v>
      </c>
      <c r="BF127" s="312">
        <f t="shared" si="52"/>
        <v>0</v>
      </c>
      <c r="BG127" s="313">
        <f t="shared" si="53"/>
        <v>44</v>
      </c>
      <c r="BH127" s="314">
        <f t="shared" si="54"/>
        <v>220</v>
      </c>
      <c r="BI127" s="47"/>
    </row>
    <row r="128" spans="1:61" x14ac:dyDescent="0.35">
      <c r="A128" s="132">
        <v>4</v>
      </c>
      <c r="B128" s="133" t="s">
        <v>175</v>
      </c>
      <c r="C128" s="134" t="s">
        <v>172</v>
      </c>
      <c r="D128" s="85">
        <f>'[1]งวด 30-10-67'!BC81</f>
        <v>16</v>
      </c>
      <c r="E128" s="295"/>
      <c r="F128" s="135"/>
      <c r="G128" s="136"/>
      <c r="H128" s="137"/>
      <c r="I128" s="138"/>
      <c r="J128" s="139">
        <v>25</v>
      </c>
      <c r="K128" s="85">
        <f t="shared" si="26"/>
        <v>16</v>
      </c>
      <c r="L128" s="78"/>
      <c r="M128" s="79"/>
      <c r="N128" s="79">
        <f t="shared" si="38"/>
        <v>0</v>
      </c>
      <c r="O128" s="80"/>
      <c r="P128" s="81"/>
      <c r="Q128" s="81">
        <f t="shared" si="39"/>
        <v>0</v>
      </c>
      <c r="R128" s="82"/>
      <c r="S128" s="83"/>
      <c r="T128" s="83">
        <f t="shared" si="40"/>
        <v>0</v>
      </c>
      <c r="U128" s="84"/>
      <c r="V128" s="85"/>
      <c r="W128" s="85">
        <f t="shared" si="41"/>
        <v>0</v>
      </c>
      <c r="X128" s="80"/>
      <c r="Y128" s="81"/>
      <c r="Z128" s="81">
        <f t="shared" si="42"/>
        <v>0</v>
      </c>
      <c r="AA128" s="86"/>
      <c r="AB128" s="87"/>
      <c r="AC128" s="87">
        <f t="shared" si="43"/>
        <v>0</v>
      </c>
      <c r="AD128" s="88"/>
      <c r="AE128" s="89"/>
      <c r="AF128" s="89">
        <f t="shared" si="44"/>
        <v>0</v>
      </c>
      <c r="AG128" s="82"/>
      <c r="AH128" s="83"/>
      <c r="AI128" s="83">
        <f t="shared" si="45"/>
        <v>0</v>
      </c>
      <c r="AJ128" s="140"/>
      <c r="AK128" s="90"/>
      <c r="AL128" s="90">
        <f t="shared" si="46"/>
        <v>0</v>
      </c>
      <c r="AM128" s="91"/>
      <c r="AN128" s="92"/>
      <c r="AO128" s="92">
        <f t="shared" si="47"/>
        <v>0</v>
      </c>
      <c r="AP128" s="93"/>
      <c r="AQ128" s="94"/>
      <c r="AR128" s="94">
        <f t="shared" si="48"/>
        <v>0</v>
      </c>
      <c r="AS128" s="95"/>
      <c r="AT128" s="96"/>
      <c r="AU128" s="96">
        <f t="shared" si="49"/>
        <v>0</v>
      </c>
      <c r="AV128" s="82"/>
      <c r="AW128" s="83"/>
      <c r="AX128" s="83">
        <f t="shared" si="50"/>
        <v>0</v>
      </c>
      <c r="AY128" s="97"/>
      <c r="AZ128" s="98"/>
      <c r="BA128" s="98">
        <f t="shared" si="51"/>
        <v>0</v>
      </c>
      <c r="BB128" s="99"/>
      <c r="BC128" s="99"/>
      <c r="BD128" s="99"/>
      <c r="BE128" s="311">
        <f t="shared" si="52"/>
        <v>0</v>
      </c>
      <c r="BF128" s="312">
        <f t="shared" si="52"/>
        <v>0</v>
      </c>
      <c r="BG128" s="313">
        <f t="shared" si="53"/>
        <v>16</v>
      </c>
      <c r="BH128" s="314">
        <f t="shared" si="54"/>
        <v>400</v>
      </c>
      <c r="BI128" s="47"/>
    </row>
    <row r="129" spans="1:61" x14ac:dyDescent="0.35">
      <c r="A129" s="132">
        <v>5</v>
      </c>
      <c r="B129" s="133" t="s">
        <v>176</v>
      </c>
      <c r="C129" s="134" t="s">
        <v>53</v>
      </c>
      <c r="D129" s="85"/>
      <c r="E129" s="295" t="s">
        <v>177</v>
      </c>
      <c r="F129" s="135" t="s">
        <v>178</v>
      </c>
      <c r="G129" s="136" t="s">
        <v>179</v>
      </c>
      <c r="H129" s="137">
        <v>243941</v>
      </c>
      <c r="I129" s="138">
        <v>3</v>
      </c>
      <c r="J129" s="139">
        <v>2775</v>
      </c>
      <c r="K129" s="85">
        <f t="shared" si="26"/>
        <v>3</v>
      </c>
      <c r="L129" s="78" t="s">
        <v>180</v>
      </c>
      <c r="M129" s="79">
        <v>1</v>
      </c>
      <c r="N129" s="79">
        <f t="shared" si="38"/>
        <v>2775</v>
      </c>
      <c r="O129" s="80"/>
      <c r="P129" s="81"/>
      <c r="Q129" s="81">
        <f t="shared" si="39"/>
        <v>0</v>
      </c>
      <c r="R129" s="82"/>
      <c r="S129" s="83"/>
      <c r="T129" s="83">
        <f t="shared" si="40"/>
        <v>0</v>
      </c>
      <c r="U129" s="84"/>
      <c r="V129" s="85"/>
      <c r="W129" s="85">
        <f t="shared" si="41"/>
        <v>0</v>
      </c>
      <c r="X129" s="80"/>
      <c r="Y129" s="81"/>
      <c r="Z129" s="81">
        <f t="shared" si="42"/>
        <v>0</v>
      </c>
      <c r="AA129" s="86"/>
      <c r="AB129" s="87"/>
      <c r="AC129" s="87">
        <f t="shared" si="43"/>
        <v>0</v>
      </c>
      <c r="AD129" s="88"/>
      <c r="AE129" s="89"/>
      <c r="AF129" s="89">
        <f t="shared" si="44"/>
        <v>0</v>
      </c>
      <c r="AG129" s="82"/>
      <c r="AH129" s="83"/>
      <c r="AI129" s="83">
        <f t="shared" si="45"/>
        <v>0</v>
      </c>
      <c r="AJ129" s="140" t="s">
        <v>181</v>
      </c>
      <c r="AK129" s="90">
        <v>2</v>
      </c>
      <c r="AL129" s="90">
        <f t="shared" si="46"/>
        <v>5550</v>
      </c>
      <c r="AM129" s="91"/>
      <c r="AN129" s="92"/>
      <c r="AO129" s="92">
        <f t="shared" si="47"/>
        <v>0</v>
      </c>
      <c r="AP129" s="93"/>
      <c r="AQ129" s="94"/>
      <c r="AR129" s="94">
        <f t="shared" si="48"/>
        <v>0</v>
      </c>
      <c r="AS129" s="95"/>
      <c r="AT129" s="96"/>
      <c r="AU129" s="96">
        <f t="shared" si="49"/>
        <v>0</v>
      </c>
      <c r="AV129" s="82"/>
      <c r="AW129" s="83"/>
      <c r="AX129" s="83">
        <f t="shared" si="50"/>
        <v>0</v>
      </c>
      <c r="AY129" s="97"/>
      <c r="AZ129" s="98"/>
      <c r="BA129" s="98">
        <f t="shared" si="51"/>
        <v>0</v>
      </c>
      <c r="BB129" s="99"/>
      <c r="BC129" s="99"/>
      <c r="BD129" s="99"/>
      <c r="BE129" s="311">
        <f t="shared" si="52"/>
        <v>3</v>
      </c>
      <c r="BF129" s="312">
        <f t="shared" si="52"/>
        <v>8325</v>
      </c>
      <c r="BG129" s="313">
        <f t="shared" si="53"/>
        <v>0</v>
      </c>
      <c r="BH129" s="314">
        <f t="shared" si="54"/>
        <v>0</v>
      </c>
      <c r="BI129" s="47"/>
    </row>
    <row r="130" spans="1:61" x14ac:dyDescent="0.35">
      <c r="A130" s="132">
        <v>6</v>
      </c>
      <c r="B130" s="133" t="s">
        <v>182</v>
      </c>
      <c r="C130" s="134" t="s">
        <v>53</v>
      </c>
      <c r="D130" s="85"/>
      <c r="E130" s="295" t="s">
        <v>177</v>
      </c>
      <c r="F130" s="135" t="s">
        <v>178</v>
      </c>
      <c r="G130" s="136" t="s">
        <v>179</v>
      </c>
      <c r="H130" s="137">
        <v>243941</v>
      </c>
      <c r="I130" s="138">
        <v>3</v>
      </c>
      <c r="J130" s="139">
        <v>3470</v>
      </c>
      <c r="K130" s="85">
        <f t="shared" si="26"/>
        <v>3</v>
      </c>
      <c r="L130" s="78" t="s">
        <v>180</v>
      </c>
      <c r="M130" s="79">
        <v>1</v>
      </c>
      <c r="N130" s="79">
        <f t="shared" si="38"/>
        <v>3470</v>
      </c>
      <c r="O130" s="80"/>
      <c r="P130" s="81"/>
      <c r="Q130" s="81">
        <f t="shared" si="39"/>
        <v>0</v>
      </c>
      <c r="R130" s="82"/>
      <c r="S130" s="83"/>
      <c r="T130" s="83">
        <f t="shared" si="40"/>
        <v>0</v>
      </c>
      <c r="U130" s="84"/>
      <c r="V130" s="85"/>
      <c r="W130" s="85">
        <f t="shared" si="41"/>
        <v>0</v>
      </c>
      <c r="X130" s="80"/>
      <c r="Y130" s="81"/>
      <c r="Z130" s="81">
        <f t="shared" si="42"/>
        <v>0</v>
      </c>
      <c r="AA130" s="86"/>
      <c r="AB130" s="87"/>
      <c r="AC130" s="87">
        <f t="shared" si="43"/>
        <v>0</v>
      </c>
      <c r="AD130" s="88"/>
      <c r="AE130" s="89"/>
      <c r="AF130" s="89">
        <f t="shared" si="44"/>
        <v>0</v>
      </c>
      <c r="AG130" s="82"/>
      <c r="AH130" s="83"/>
      <c r="AI130" s="83">
        <f t="shared" si="45"/>
        <v>0</v>
      </c>
      <c r="AJ130" s="140" t="s">
        <v>181</v>
      </c>
      <c r="AK130" s="90">
        <v>2</v>
      </c>
      <c r="AL130" s="90">
        <f t="shared" si="46"/>
        <v>6940</v>
      </c>
      <c r="AM130" s="91"/>
      <c r="AN130" s="92"/>
      <c r="AO130" s="92">
        <f t="shared" si="47"/>
        <v>0</v>
      </c>
      <c r="AP130" s="93"/>
      <c r="AQ130" s="94"/>
      <c r="AR130" s="94">
        <f t="shared" si="48"/>
        <v>0</v>
      </c>
      <c r="AS130" s="95"/>
      <c r="AT130" s="96"/>
      <c r="AU130" s="96">
        <f t="shared" si="49"/>
        <v>0</v>
      </c>
      <c r="AV130" s="82"/>
      <c r="AW130" s="83"/>
      <c r="AX130" s="83">
        <f t="shared" si="50"/>
        <v>0</v>
      </c>
      <c r="AY130" s="97"/>
      <c r="AZ130" s="98"/>
      <c r="BA130" s="98">
        <f t="shared" si="51"/>
        <v>0</v>
      </c>
      <c r="BB130" s="99"/>
      <c r="BC130" s="99"/>
      <c r="BD130" s="99"/>
      <c r="BE130" s="311">
        <f t="shared" si="52"/>
        <v>3</v>
      </c>
      <c r="BF130" s="312">
        <f t="shared" si="52"/>
        <v>10410</v>
      </c>
      <c r="BG130" s="313">
        <f t="shared" si="53"/>
        <v>0</v>
      </c>
      <c r="BH130" s="314">
        <f t="shared" si="54"/>
        <v>0</v>
      </c>
      <c r="BI130" s="47"/>
    </row>
    <row r="131" spans="1:61" x14ac:dyDescent="0.35">
      <c r="A131" s="132">
        <v>7</v>
      </c>
      <c r="B131" s="133" t="s">
        <v>183</v>
      </c>
      <c r="C131" s="134" t="s">
        <v>53</v>
      </c>
      <c r="D131" s="85"/>
      <c r="E131" s="295" t="s">
        <v>177</v>
      </c>
      <c r="F131" s="135" t="s">
        <v>178</v>
      </c>
      <c r="G131" s="136" t="s">
        <v>179</v>
      </c>
      <c r="H131" s="137">
        <v>243941</v>
      </c>
      <c r="I131" s="138">
        <v>3</v>
      </c>
      <c r="J131" s="139">
        <v>3470</v>
      </c>
      <c r="K131" s="85">
        <f t="shared" si="26"/>
        <v>3</v>
      </c>
      <c r="L131" s="78" t="s">
        <v>180</v>
      </c>
      <c r="M131" s="79">
        <v>1</v>
      </c>
      <c r="N131" s="79">
        <f t="shared" si="38"/>
        <v>3470</v>
      </c>
      <c r="O131" s="80"/>
      <c r="P131" s="81"/>
      <c r="Q131" s="81">
        <f t="shared" si="39"/>
        <v>0</v>
      </c>
      <c r="R131" s="82"/>
      <c r="S131" s="83"/>
      <c r="T131" s="83">
        <f t="shared" si="40"/>
        <v>0</v>
      </c>
      <c r="U131" s="84"/>
      <c r="V131" s="85"/>
      <c r="W131" s="85">
        <f t="shared" si="41"/>
        <v>0</v>
      </c>
      <c r="X131" s="80"/>
      <c r="Y131" s="81"/>
      <c r="Z131" s="81">
        <f t="shared" si="42"/>
        <v>0</v>
      </c>
      <c r="AA131" s="86"/>
      <c r="AB131" s="87"/>
      <c r="AC131" s="87">
        <f t="shared" si="43"/>
        <v>0</v>
      </c>
      <c r="AD131" s="88"/>
      <c r="AE131" s="89"/>
      <c r="AF131" s="89">
        <f t="shared" si="44"/>
        <v>0</v>
      </c>
      <c r="AG131" s="82"/>
      <c r="AH131" s="83"/>
      <c r="AI131" s="83">
        <f t="shared" si="45"/>
        <v>0</v>
      </c>
      <c r="AJ131" s="140" t="s">
        <v>181</v>
      </c>
      <c r="AK131" s="90">
        <v>2</v>
      </c>
      <c r="AL131" s="90">
        <f t="shared" si="46"/>
        <v>6940</v>
      </c>
      <c r="AM131" s="91"/>
      <c r="AN131" s="92"/>
      <c r="AO131" s="92">
        <f t="shared" si="47"/>
        <v>0</v>
      </c>
      <c r="AP131" s="93"/>
      <c r="AQ131" s="94"/>
      <c r="AR131" s="94">
        <f t="shared" si="48"/>
        <v>0</v>
      </c>
      <c r="AS131" s="95"/>
      <c r="AT131" s="96"/>
      <c r="AU131" s="96">
        <f t="shared" si="49"/>
        <v>0</v>
      </c>
      <c r="AV131" s="82"/>
      <c r="AW131" s="83"/>
      <c r="AX131" s="83">
        <f t="shared" si="50"/>
        <v>0</v>
      </c>
      <c r="AY131" s="97"/>
      <c r="AZ131" s="98"/>
      <c r="BA131" s="98">
        <f t="shared" si="51"/>
        <v>0</v>
      </c>
      <c r="BB131" s="99"/>
      <c r="BC131" s="99"/>
      <c r="BD131" s="99"/>
      <c r="BE131" s="311">
        <f t="shared" si="52"/>
        <v>3</v>
      </c>
      <c r="BF131" s="312">
        <f t="shared" si="52"/>
        <v>10410</v>
      </c>
      <c r="BG131" s="313">
        <f t="shared" si="53"/>
        <v>0</v>
      </c>
      <c r="BH131" s="314">
        <f t="shared" si="54"/>
        <v>0</v>
      </c>
      <c r="BI131" s="47"/>
    </row>
    <row r="132" spans="1:61" x14ac:dyDescent="0.35">
      <c r="A132" s="132">
        <v>8</v>
      </c>
      <c r="B132" s="133" t="s">
        <v>184</v>
      </c>
      <c r="C132" s="134" t="s">
        <v>53</v>
      </c>
      <c r="D132" s="85"/>
      <c r="E132" s="295" t="s">
        <v>177</v>
      </c>
      <c r="F132" s="135" t="s">
        <v>178</v>
      </c>
      <c r="G132" s="136" t="s">
        <v>179</v>
      </c>
      <c r="H132" s="137">
        <v>243941</v>
      </c>
      <c r="I132" s="138">
        <v>3</v>
      </c>
      <c r="J132" s="139">
        <v>3470</v>
      </c>
      <c r="K132" s="85">
        <f t="shared" si="26"/>
        <v>3</v>
      </c>
      <c r="L132" s="78" t="s">
        <v>180</v>
      </c>
      <c r="M132" s="79">
        <v>1</v>
      </c>
      <c r="N132" s="79">
        <f t="shared" si="38"/>
        <v>3470</v>
      </c>
      <c r="O132" s="80"/>
      <c r="P132" s="81"/>
      <c r="Q132" s="81">
        <f t="shared" si="39"/>
        <v>0</v>
      </c>
      <c r="R132" s="82"/>
      <c r="S132" s="83"/>
      <c r="T132" s="83">
        <f t="shared" si="40"/>
        <v>0</v>
      </c>
      <c r="U132" s="84"/>
      <c r="V132" s="85"/>
      <c r="W132" s="85">
        <f t="shared" si="41"/>
        <v>0</v>
      </c>
      <c r="X132" s="80"/>
      <c r="Y132" s="81"/>
      <c r="Z132" s="81">
        <f t="shared" si="42"/>
        <v>0</v>
      </c>
      <c r="AA132" s="86"/>
      <c r="AB132" s="87"/>
      <c r="AC132" s="87">
        <f t="shared" si="43"/>
        <v>0</v>
      </c>
      <c r="AD132" s="88"/>
      <c r="AE132" s="89"/>
      <c r="AF132" s="89">
        <f t="shared" si="44"/>
        <v>0</v>
      </c>
      <c r="AG132" s="82"/>
      <c r="AH132" s="83"/>
      <c r="AI132" s="83">
        <f t="shared" si="45"/>
        <v>0</v>
      </c>
      <c r="AJ132" s="140" t="s">
        <v>181</v>
      </c>
      <c r="AK132" s="90">
        <v>2</v>
      </c>
      <c r="AL132" s="90">
        <f t="shared" si="46"/>
        <v>6940</v>
      </c>
      <c r="AM132" s="91"/>
      <c r="AN132" s="92"/>
      <c r="AO132" s="92">
        <f t="shared" si="47"/>
        <v>0</v>
      </c>
      <c r="AP132" s="93"/>
      <c r="AQ132" s="94"/>
      <c r="AR132" s="94">
        <f t="shared" si="48"/>
        <v>0</v>
      </c>
      <c r="AS132" s="95"/>
      <c r="AT132" s="96"/>
      <c r="AU132" s="96">
        <f t="shared" si="49"/>
        <v>0</v>
      </c>
      <c r="AV132" s="82"/>
      <c r="AW132" s="83"/>
      <c r="AX132" s="83">
        <f t="shared" si="50"/>
        <v>0</v>
      </c>
      <c r="AY132" s="97"/>
      <c r="AZ132" s="98"/>
      <c r="BA132" s="98">
        <f t="shared" si="51"/>
        <v>0</v>
      </c>
      <c r="BB132" s="99"/>
      <c r="BC132" s="99"/>
      <c r="BD132" s="99"/>
      <c r="BE132" s="311">
        <f t="shared" si="52"/>
        <v>3</v>
      </c>
      <c r="BF132" s="312">
        <f t="shared" si="52"/>
        <v>10410</v>
      </c>
      <c r="BG132" s="313">
        <f t="shared" si="53"/>
        <v>0</v>
      </c>
      <c r="BH132" s="314">
        <f t="shared" si="54"/>
        <v>0</v>
      </c>
      <c r="BI132" s="47"/>
    </row>
    <row r="133" spans="1:61" x14ac:dyDescent="0.35">
      <c r="A133" s="132">
        <v>9</v>
      </c>
      <c r="B133" s="133" t="s">
        <v>185</v>
      </c>
      <c r="C133" s="134" t="s">
        <v>53</v>
      </c>
      <c r="D133" s="85"/>
      <c r="E133" s="295" t="s">
        <v>177</v>
      </c>
      <c r="F133" s="135" t="s">
        <v>178</v>
      </c>
      <c r="G133" s="136" t="s">
        <v>179</v>
      </c>
      <c r="H133" s="137">
        <v>243941</v>
      </c>
      <c r="I133" s="138">
        <v>2</v>
      </c>
      <c r="J133" s="139">
        <v>2250</v>
      </c>
      <c r="K133" s="85">
        <f t="shared" si="26"/>
        <v>2</v>
      </c>
      <c r="L133" s="78" t="s">
        <v>180</v>
      </c>
      <c r="M133" s="79">
        <v>2</v>
      </c>
      <c r="N133" s="79">
        <f t="shared" si="38"/>
        <v>4500</v>
      </c>
      <c r="O133" s="80"/>
      <c r="P133" s="81"/>
      <c r="Q133" s="81">
        <f t="shared" si="39"/>
        <v>0</v>
      </c>
      <c r="R133" s="82"/>
      <c r="S133" s="83"/>
      <c r="T133" s="83">
        <f t="shared" si="40"/>
        <v>0</v>
      </c>
      <c r="U133" s="84"/>
      <c r="V133" s="85"/>
      <c r="W133" s="85">
        <f t="shared" si="41"/>
        <v>0</v>
      </c>
      <c r="X133" s="80"/>
      <c r="Y133" s="81"/>
      <c r="Z133" s="81">
        <f t="shared" si="42"/>
        <v>0</v>
      </c>
      <c r="AA133" s="86"/>
      <c r="AB133" s="87"/>
      <c r="AC133" s="87">
        <f t="shared" si="43"/>
        <v>0</v>
      </c>
      <c r="AD133" s="88"/>
      <c r="AE133" s="89"/>
      <c r="AF133" s="89">
        <f t="shared" si="44"/>
        <v>0</v>
      </c>
      <c r="AG133" s="82"/>
      <c r="AH133" s="83"/>
      <c r="AI133" s="83">
        <f t="shared" si="45"/>
        <v>0</v>
      </c>
      <c r="AJ133" s="140"/>
      <c r="AK133" s="90"/>
      <c r="AL133" s="90">
        <f t="shared" si="46"/>
        <v>0</v>
      </c>
      <c r="AM133" s="91"/>
      <c r="AN133" s="92"/>
      <c r="AO133" s="92">
        <f t="shared" si="47"/>
        <v>0</v>
      </c>
      <c r="AP133" s="93"/>
      <c r="AQ133" s="94"/>
      <c r="AR133" s="94">
        <f t="shared" si="48"/>
        <v>0</v>
      </c>
      <c r="AS133" s="95"/>
      <c r="AT133" s="96"/>
      <c r="AU133" s="96">
        <f t="shared" si="49"/>
        <v>0</v>
      </c>
      <c r="AV133" s="82"/>
      <c r="AW133" s="83"/>
      <c r="AX133" s="83">
        <f t="shared" si="50"/>
        <v>0</v>
      </c>
      <c r="AY133" s="97"/>
      <c r="AZ133" s="98"/>
      <c r="BA133" s="98">
        <f t="shared" si="51"/>
        <v>0</v>
      </c>
      <c r="BB133" s="99"/>
      <c r="BC133" s="99"/>
      <c r="BD133" s="99"/>
      <c r="BE133" s="311">
        <f t="shared" si="52"/>
        <v>2</v>
      </c>
      <c r="BF133" s="312">
        <f t="shared" si="52"/>
        <v>4500</v>
      </c>
      <c r="BG133" s="313">
        <f t="shared" si="53"/>
        <v>0</v>
      </c>
      <c r="BH133" s="314">
        <f t="shared" si="54"/>
        <v>0</v>
      </c>
      <c r="BI133" s="47"/>
    </row>
    <row r="134" spans="1:61" x14ac:dyDescent="0.35">
      <c r="A134" s="132">
        <v>10</v>
      </c>
      <c r="B134" s="133" t="s">
        <v>186</v>
      </c>
      <c r="C134" s="134" t="s">
        <v>53</v>
      </c>
      <c r="D134" s="85"/>
      <c r="E134" s="295" t="s">
        <v>177</v>
      </c>
      <c r="F134" s="135" t="s">
        <v>178</v>
      </c>
      <c r="G134" s="136" t="s">
        <v>179</v>
      </c>
      <c r="H134" s="137">
        <v>243941</v>
      </c>
      <c r="I134" s="138">
        <v>2</v>
      </c>
      <c r="J134" s="139">
        <v>2600</v>
      </c>
      <c r="K134" s="85">
        <f t="shared" si="26"/>
        <v>2</v>
      </c>
      <c r="L134" s="78" t="s">
        <v>180</v>
      </c>
      <c r="M134" s="79">
        <v>2</v>
      </c>
      <c r="N134" s="79">
        <f t="shared" si="38"/>
        <v>5200</v>
      </c>
      <c r="O134" s="80"/>
      <c r="P134" s="81"/>
      <c r="Q134" s="81">
        <f t="shared" si="39"/>
        <v>0</v>
      </c>
      <c r="R134" s="82"/>
      <c r="S134" s="83"/>
      <c r="T134" s="83">
        <f t="shared" si="40"/>
        <v>0</v>
      </c>
      <c r="U134" s="84"/>
      <c r="V134" s="85"/>
      <c r="W134" s="85">
        <f t="shared" si="41"/>
        <v>0</v>
      </c>
      <c r="X134" s="80"/>
      <c r="Y134" s="81"/>
      <c r="Z134" s="81">
        <f t="shared" si="42"/>
        <v>0</v>
      </c>
      <c r="AA134" s="86"/>
      <c r="AB134" s="87"/>
      <c r="AC134" s="87">
        <f t="shared" si="43"/>
        <v>0</v>
      </c>
      <c r="AD134" s="88"/>
      <c r="AE134" s="89"/>
      <c r="AF134" s="89">
        <f t="shared" si="44"/>
        <v>0</v>
      </c>
      <c r="AG134" s="82"/>
      <c r="AH134" s="83"/>
      <c r="AI134" s="83">
        <f t="shared" si="45"/>
        <v>0</v>
      </c>
      <c r="AJ134" s="140"/>
      <c r="AK134" s="90"/>
      <c r="AL134" s="90">
        <f t="shared" si="46"/>
        <v>0</v>
      </c>
      <c r="AM134" s="91"/>
      <c r="AN134" s="92"/>
      <c r="AO134" s="92">
        <f t="shared" si="47"/>
        <v>0</v>
      </c>
      <c r="AP134" s="93"/>
      <c r="AQ134" s="94"/>
      <c r="AR134" s="94">
        <f t="shared" si="48"/>
        <v>0</v>
      </c>
      <c r="AS134" s="95"/>
      <c r="AT134" s="96"/>
      <c r="AU134" s="96">
        <f t="shared" si="49"/>
        <v>0</v>
      </c>
      <c r="AV134" s="82"/>
      <c r="AW134" s="83"/>
      <c r="AX134" s="83">
        <f t="shared" si="50"/>
        <v>0</v>
      </c>
      <c r="AY134" s="97"/>
      <c r="AZ134" s="98"/>
      <c r="BA134" s="98">
        <f t="shared" si="51"/>
        <v>0</v>
      </c>
      <c r="BB134" s="99"/>
      <c r="BC134" s="99"/>
      <c r="BD134" s="99"/>
      <c r="BE134" s="311">
        <f t="shared" si="52"/>
        <v>2</v>
      </c>
      <c r="BF134" s="312">
        <f t="shared" si="52"/>
        <v>5200</v>
      </c>
      <c r="BG134" s="313">
        <f t="shared" si="53"/>
        <v>0</v>
      </c>
      <c r="BH134" s="314">
        <f t="shared" si="54"/>
        <v>0</v>
      </c>
      <c r="BI134" s="47"/>
    </row>
    <row r="135" spans="1:61" x14ac:dyDescent="0.35">
      <c r="A135" s="132">
        <v>11</v>
      </c>
      <c r="B135" s="133" t="s">
        <v>187</v>
      </c>
      <c r="C135" s="134" t="s">
        <v>53</v>
      </c>
      <c r="D135" s="85"/>
      <c r="E135" s="295" t="s">
        <v>177</v>
      </c>
      <c r="F135" s="135" t="s">
        <v>178</v>
      </c>
      <c r="G135" s="136" t="s">
        <v>179</v>
      </c>
      <c r="H135" s="137">
        <v>243941</v>
      </c>
      <c r="I135" s="138">
        <v>2</v>
      </c>
      <c r="J135" s="139">
        <v>2600</v>
      </c>
      <c r="K135" s="85">
        <f t="shared" si="26"/>
        <v>2</v>
      </c>
      <c r="L135" s="78" t="s">
        <v>180</v>
      </c>
      <c r="M135" s="79">
        <v>2</v>
      </c>
      <c r="N135" s="79">
        <f t="shared" si="38"/>
        <v>5200</v>
      </c>
      <c r="O135" s="80"/>
      <c r="P135" s="81"/>
      <c r="Q135" s="81">
        <f t="shared" si="39"/>
        <v>0</v>
      </c>
      <c r="R135" s="82"/>
      <c r="S135" s="83"/>
      <c r="T135" s="83">
        <f t="shared" si="40"/>
        <v>0</v>
      </c>
      <c r="U135" s="84"/>
      <c r="V135" s="85"/>
      <c r="W135" s="85">
        <f t="shared" si="41"/>
        <v>0</v>
      </c>
      <c r="X135" s="80"/>
      <c r="Y135" s="81"/>
      <c r="Z135" s="81">
        <f t="shared" si="42"/>
        <v>0</v>
      </c>
      <c r="AA135" s="86"/>
      <c r="AB135" s="87"/>
      <c r="AC135" s="87">
        <f t="shared" si="43"/>
        <v>0</v>
      </c>
      <c r="AD135" s="88"/>
      <c r="AE135" s="89"/>
      <c r="AF135" s="89">
        <f t="shared" si="44"/>
        <v>0</v>
      </c>
      <c r="AG135" s="82"/>
      <c r="AH135" s="83"/>
      <c r="AI135" s="83">
        <f t="shared" si="45"/>
        <v>0</v>
      </c>
      <c r="AJ135" s="140"/>
      <c r="AK135" s="90"/>
      <c r="AL135" s="90">
        <f t="shared" si="46"/>
        <v>0</v>
      </c>
      <c r="AM135" s="91"/>
      <c r="AN135" s="92"/>
      <c r="AO135" s="92">
        <f t="shared" si="47"/>
        <v>0</v>
      </c>
      <c r="AP135" s="93"/>
      <c r="AQ135" s="94"/>
      <c r="AR135" s="94">
        <f t="shared" si="48"/>
        <v>0</v>
      </c>
      <c r="AS135" s="95"/>
      <c r="AT135" s="96"/>
      <c r="AU135" s="96">
        <f t="shared" si="49"/>
        <v>0</v>
      </c>
      <c r="AV135" s="82"/>
      <c r="AW135" s="83"/>
      <c r="AX135" s="83">
        <f t="shared" si="50"/>
        <v>0</v>
      </c>
      <c r="AY135" s="97"/>
      <c r="AZ135" s="98"/>
      <c r="BA135" s="98">
        <f t="shared" si="51"/>
        <v>0</v>
      </c>
      <c r="BB135" s="99"/>
      <c r="BC135" s="99"/>
      <c r="BD135" s="99"/>
      <c r="BE135" s="311">
        <f t="shared" si="52"/>
        <v>2</v>
      </c>
      <c r="BF135" s="312">
        <f t="shared" si="52"/>
        <v>5200</v>
      </c>
      <c r="BG135" s="313">
        <f t="shared" si="53"/>
        <v>0</v>
      </c>
      <c r="BH135" s="314">
        <f t="shared" si="54"/>
        <v>0</v>
      </c>
      <c r="BI135" s="47"/>
    </row>
    <row r="136" spans="1:61" x14ac:dyDescent="0.35">
      <c r="A136" s="132">
        <v>12</v>
      </c>
      <c r="B136" s="133" t="s">
        <v>188</v>
      </c>
      <c r="C136" s="134" t="s">
        <v>53</v>
      </c>
      <c r="D136" s="85"/>
      <c r="E136" s="295" t="s">
        <v>177</v>
      </c>
      <c r="F136" s="135" t="s">
        <v>178</v>
      </c>
      <c r="G136" s="136" t="s">
        <v>179</v>
      </c>
      <c r="H136" s="137">
        <v>243941</v>
      </c>
      <c r="I136" s="138">
        <v>2</v>
      </c>
      <c r="J136" s="139">
        <v>2600</v>
      </c>
      <c r="K136" s="85">
        <f t="shared" si="26"/>
        <v>2</v>
      </c>
      <c r="L136" s="78" t="s">
        <v>180</v>
      </c>
      <c r="M136" s="79">
        <v>2</v>
      </c>
      <c r="N136" s="79">
        <f t="shared" si="38"/>
        <v>5200</v>
      </c>
      <c r="O136" s="80"/>
      <c r="P136" s="81"/>
      <c r="Q136" s="81">
        <f t="shared" si="39"/>
        <v>0</v>
      </c>
      <c r="R136" s="82"/>
      <c r="S136" s="83"/>
      <c r="T136" s="83">
        <f t="shared" si="40"/>
        <v>0</v>
      </c>
      <c r="U136" s="84"/>
      <c r="V136" s="85"/>
      <c r="W136" s="85">
        <f t="shared" si="41"/>
        <v>0</v>
      </c>
      <c r="X136" s="80"/>
      <c r="Y136" s="81"/>
      <c r="Z136" s="81">
        <f t="shared" si="42"/>
        <v>0</v>
      </c>
      <c r="AA136" s="86"/>
      <c r="AB136" s="87"/>
      <c r="AC136" s="87">
        <f t="shared" si="43"/>
        <v>0</v>
      </c>
      <c r="AD136" s="88"/>
      <c r="AE136" s="89"/>
      <c r="AF136" s="89">
        <f t="shared" si="44"/>
        <v>0</v>
      </c>
      <c r="AG136" s="82"/>
      <c r="AH136" s="83"/>
      <c r="AI136" s="83">
        <f t="shared" si="45"/>
        <v>0</v>
      </c>
      <c r="AJ136" s="140"/>
      <c r="AK136" s="90"/>
      <c r="AL136" s="90">
        <f t="shared" si="46"/>
        <v>0</v>
      </c>
      <c r="AM136" s="91"/>
      <c r="AN136" s="92"/>
      <c r="AO136" s="92">
        <f t="shared" si="47"/>
        <v>0</v>
      </c>
      <c r="AP136" s="93"/>
      <c r="AQ136" s="94"/>
      <c r="AR136" s="94">
        <f t="shared" si="48"/>
        <v>0</v>
      </c>
      <c r="AS136" s="95"/>
      <c r="AT136" s="96"/>
      <c r="AU136" s="96">
        <f t="shared" si="49"/>
        <v>0</v>
      </c>
      <c r="AV136" s="82"/>
      <c r="AW136" s="83"/>
      <c r="AX136" s="83">
        <f t="shared" si="50"/>
        <v>0</v>
      </c>
      <c r="AY136" s="97"/>
      <c r="AZ136" s="98"/>
      <c r="BA136" s="98">
        <f t="shared" si="51"/>
        <v>0</v>
      </c>
      <c r="BB136" s="99"/>
      <c r="BC136" s="99"/>
      <c r="BD136" s="99"/>
      <c r="BE136" s="311">
        <f t="shared" si="52"/>
        <v>2</v>
      </c>
      <c r="BF136" s="312">
        <f t="shared" si="52"/>
        <v>5200</v>
      </c>
      <c r="BG136" s="313">
        <f t="shared" si="53"/>
        <v>0</v>
      </c>
      <c r="BH136" s="314">
        <f t="shared" si="54"/>
        <v>0</v>
      </c>
      <c r="BI136" s="47"/>
    </row>
    <row r="137" spans="1:61" x14ac:dyDescent="0.35">
      <c r="A137" s="132">
        <v>13</v>
      </c>
      <c r="B137" s="133" t="s">
        <v>189</v>
      </c>
      <c r="C137" s="134" t="s">
        <v>53</v>
      </c>
      <c r="D137" s="85"/>
      <c r="E137" s="295" t="s">
        <v>177</v>
      </c>
      <c r="F137" s="135" t="s">
        <v>178</v>
      </c>
      <c r="G137" s="136" t="s">
        <v>179</v>
      </c>
      <c r="H137" s="137">
        <v>243941</v>
      </c>
      <c r="I137" s="138">
        <v>8</v>
      </c>
      <c r="J137" s="139">
        <v>2640</v>
      </c>
      <c r="K137" s="85">
        <f t="shared" si="26"/>
        <v>8</v>
      </c>
      <c r="L137" s="78" t="s">
        <v>180</v>
      </c>
      <c r="M137" s="79">
        <v>2</v>
      </c>
      <c r="N137" s="79">
        <f t="shared" si="38"/>
        <v>5280</v>
      </c>
      <c r="O137" s="80"/>
      <c r="P137" s="81"/>
      <c r="Q137" s="81">
        <f t="shared" si="39"/>
        <v>0</v>
      </c>
      <c r="R137" s="82" t="s">
        <v>190</v>
      </c>
      <c r="S137" s="83">
        <v>2</v>
      </c>
      <c r="T137" s="83">
        <f t="shared" si="40"/>
        <v>5280</v>
      </c>
      <c r="U137" s="84" t="s">
        <v>191</v>
      </c>
      <c r="V137" s="85">
        <v>2</v>
      </c>
      <c r="W137" s="85">
        <f t="shared" si="41"/>
        <v>5280</v>
      </c>
      <c r="X137" s="80"/>
      <c r="Y137" s="81"/>
      <c r="Z137" s="81">
        <f t="shared" si="42"/>
        <v>0</v>
      </c>
      <c r="AA137" s="86"/>
      <c r="AB137" s="87"/>
      <c r="AC137" s="87">
        <f t="shared" si="43"/>
        <v>0</v>
      </c>
      <c r="AD137" s="88"/>
      <c r="AE137" s="89"/>
      <c r="AF137" s="89">
        <f t="shared" si="44"/>
        <v>0</v>
      </c>
      <c r="AG137" s="82"/>
      <c r="AH137" s="83"/>
      <c r="AI137" s="83">
        <f t="shared" si="45"/>
        <v>0</v>
      </c>
      <c r="AJ137" s="140"/>
      <c r="AK137" s="90"/>
      <c r="AL137" s="90">
        <f t="shared" si="46"/>
        <v>0</v>
      </c>
      <c r="AM137" s="91"/>
      <c r="AN137" s="92"/>
      <c r="AO137" s="92">
        <f t="shared" si="47"/>
        <v>0</v>
      </c>
      <c r="AP137" s="93" t="s">
        <v>192</v>
      </c>
      <c r="AQ137" s="94">
        <v>2</v>
      </c>
      <c r="AR137" s="94">
        <f t="shared" si="48"/>
        <v>5280</v>
      </c>
      <c r="AS137" s="95"/>
      <c r="AT137" s="96"/>
      <c r="AU137" s="96">
        <f t="shared" si="49"/>
        <v>0</v>
      </c>
      <c r="AV137" s="82"/>
      <c r="AW137" s="83"/>
      <c r="AX137" s="83">
        <f t="shared" si="50"/>
        <v>0</v>
      </c>
      <c r="AY137" s="97"/>
      <c r="AZ137" s="98"/>
      <c r="BA137" s="98">
        <f t="shared" si="51"/>
        <v>0</v>
      </c>
      <c r="BB137" s="99"/>
      <c r="BC137" s="99"/>
      <c r="BD137" s="99"/>
      <c r="BE137" s="311">
        <f t="shared" si="52"/>
        <v>8</v>
      </c>
      <c r="BF137" s="312">
        <f t="shared" si="52"/>
        <v>21120</v>
      </c>
      <c r="BG137" s="313">
        <f t="shared" si="53"/>
        <v>0</v>
      </c>
      <c r="BH137" s="314">
        <f t="shared" si="54"/>
        <v>0</v>
      </c>
      <c r="BI137" s="47"/>
    </row>
    <row r="138" spans="1:61" x14ac:dyDescent="0.35">
      <c r="A138" s="132">
        <v>14</v>
      </c>
      <c r="B138" s="133" t="s">
        <v>193</v>
      </c>
      <c r="C138" s="134" t="s">
        <v>53</v>
      </c>
      <c r="D138" s="85"/>
      <c r="E138" s="295" t="s">
        <v>177</v>
      </c>
      <c r="F138" s="135" t="s">
        <v>178</v>
      </c>
      <c r="G138" s="136" t="s">
        <v>179</v>
      </c>
      <c r="H138" s="137">
        <v>243941</v>
      </c>
      <c r="I138" s="138">
        <v>4</v>
      </c>
      <c r="J138" s="139">
        <v>2480</v>
      </c>
      <c r="K138" s="85">
        <f t="shared" si="26"/>
        <v>4</v>
      </c>
      <c r="L138" s="78" t="s">
        <v>180</v>
      </c>
      <c r="M138" s="79">
        <v>2</v>
      </c>
      <c r="N138" s="79">
        <f t="shared" si="38"/>
        <v>4960</v>
      </c>
      <c r="O138" s="80"/>
      <c r="P138" s="81"/>
      <c r="Q138" s="81">
        <f t="shared" si="39"/>
        <v>0</v>
      </c>
      <c r="R138" s="82"/>
      <c r="S138" s="83"/>
      <c r="T138" s="83">
        <f t="shared" si="40"/>
        <v>0</v>
      </c>
      <c r="U138" s="84" t="s">
        <v>191</v>
      </c>
      <c r="V138" s="85">
        <v>2</v>
      </c>
      <c r="W138" s="85">
        <f t="shared" si="41"/>
        <v>4960</v>
      </c>
      <c r="X138" s="80"/>
      <c r="Y138" s="81"/>
      <c r="Z138" s="81">
        <f t="shared" si="42"/>
        <v>0</v>
      </c>
      <c r="AA138" s="86"/>
      <c r="AB138" s="87"/>
      <c r="AC138" s="87">
        <f t="shared" si="43"/>
        <v>0</v>
      </c>
      <c r="AD138" s="88"/>
      <c r="AE138" s="89"/>
      <c r="AF138" s="89">
        <f t="shared" si="44"/>
        <v>0</v>
      </c>
      <c r="AG138" s="82"/>
      <c r="AH138" s="83"/>
      <c r="AI138" s="83">
        <f t="shared" si="45"/>
        <v>0</v>
      </c>
      <c r="AJ138" s="140"/>
      <c r="AK138" s="90"/>
      <c r="AL138" s="90">
        <f t="shared" si="46"/>
        <v>0</v>
      </c>
      <c r="AM138" s="91"/>
      <c r="AN138" s="92"/>
      <c r="AO138" s="92">
        <f t="shared" si="47"/>
        <v>0</v>
      </c>
      <c r="AP138" s="93"/>
      <c r="AQ138" s="94"/>
      <c r="AR138" s="94">
        <f t="shared" si="48"/>
        <v>0</v>
      </c>
      <c r="AS138" s="95"/>
      <c r="AT138" s="96"/>
      <c r="AU138" s="96">
        <f t="shared" si="49"/>
        <v>0</v>
      </c>
      <c r="AV138" s="82"/>
      <c r="AW138" s="83"/>
      <c r="AX138" s="83">
        <f t="shared" si="50"/>
        <v>0</v>
      </c>
      <c r="AY138" s="97"/>
      <c r="AZ138" s="98"/>
      <c r="BA138" s="98">
        <f t="shared" si="51"/>
        <v>0</v>
      </c>
      <c r="BB138" s="99"/>
      <c r="BC138" s="99"/>
      <c r="BD138" s="99"/>
      <c r="BE138" s="311">
        <f t="shared" si="52"/>
        <v>4</v>
      </c>
      <c r="BF138" s="312">
        <f t="shared" si="52"/>
        <v>9920</v>
      </c>
      <c r="BG138" s="313">
        <f t="shared" si="53"/>
        <v>0</v>
      </c>
      <c r="BH138" s="314">
        <f t="shared" si="54"/>
        <v>0</v>
      </c>
      <c r="BI138" s="47"/>
    </row>
    <row r="139" spans="1:61" x14ac:dyDescent="0.35">
      <c r="A139" s="132">
        <v>15</v>
      </c>
      <c r="B139" s="133" t="s">
        <v>194</v>
      </c>
      <c r="C139" s="134" t="s">
        <v>53</v>
      </c>
      <c r="D139" s="85"/>
      <c r="E139" s="295" t="s">
        <v>177</v>
      </c>
      <c r="F139" s="135" t="s">
        <v>178</v>
      </c>
      <c r="G139" s="136" t="s">
        <v>179</v>
      </c>
      <c r="H139" s="137">
        <v>243941</v>
      </c>
      <c r="I139" s="138">
        <v>2</v>
      </c>
      <c r="J139" s="139">
        <v>2390</v>
      </c>
      <c r="K139" s="85">
        <f t="shared" si="26"/>
        <v>2</v>
      </c>
      <c r="L139" s="78" t="s">
        <v>180</v>
      </c>
      <c r="M139" s="79">
        <v>2</v>
      </c>
      <c r="N139" s="79">
        <f t="shared" si="38"/>
        <v>4780</v>
      </c>
      <c r="O139" s="80"/>
      <c r="P139" s="81"/>
      <c r="Q139" s="81">
        <f t="shared" si="39"/>
        <v>0</v>
      </c>
      <c r="R139" s="82"/>
      <c r="S139" s="83"/>
      <c r="T139" s="83">
        <f t="shared" si="40"/>
        <v>0</v>
      </c>
      <c r="U139" s="84"/>
      <c r="V139" s="85"/>
      <c r="W139" s="85">
        <f t="shared" si="41"/>
        <v>0</v>
      </c>
      <c r="X139" s="80"/>
      <c r="Y139" s="81"/>
      <c r="Z139" s="81">
        <f t="shared" si="42"/>
        <v>0</v>
      </c>
      <c r="AA139" s="86"/>
      <c r="AB139" s="87"/>
      <c r="AC139" s="87">
        <f t="shared" si="43"/>
        <v>0</v>
      </c>
      <c r="AD139" s="88"/>
      <c r="AE139" s="89"/>
      <c r="AF139" s="89">
        <f t="shared" si="44"/>
        <v>0</v>
      </c>
      <c r="AG139" s="82"/>
      <c r="AH139" s="83"/>
      <c r="AI139" s="83">
        <f t="shared" si="45"/>
        <v>0</v>
      </c>
      <c r="AJ139" s="140"/>
      <c r="AK139" s="90"/>
      <c r="AL139" s="90">
        <f t="shared" si="46"/>
        <v>0</v>
      </c>
      <c r="AM139" s="91"/>
      <c r="AN139" s="92"/>
      <c r="AO139" s="92">
        <f t="shared" si="47"/>
        <v>0</v>
      </c>
      <c r="AP139" s="93"/>
      <c r="AQ139" s="94"/>
      <c r="AR139" s="94">
        <f t="shared" si="48"/>
        <v>0</v>
      </c>
      <c r="AS139" s="95"/>
      <c r="AT139" s="96"/>
      <c r="AU139" s="96">
        <f t="shared" si="49"/>
        <v>0</v>
      </c>
      <c r="AV139" s="82"/>
      <c r="AW139" s="83"/>
      <c r="AX139" s="83">
        <f t="shared" si="50"/>
        <v>0</v>
      </c>
      <c r="AY139" s="97"/>
      <c r="AZ139" s="98"/>
      <c r="BA139" s="98">
        <f t="shared" si="51"/>
        <v>0</v>
      </c>
      <c r="BB139" s="99"/>
      <c r="BC139" s="99"/>
      <c r="BD139" s="99"/>
      <c r="BE139" s="311">
        <f t="shared" si="52"/>
        <v>2</v>
      </c>
      <c r="BF139" s="312">
        <f t="shared" si="52"/>
        <v>4780</v>
      </c>
      <c r="BG139" s="313">
        <f t="shared" si="53"/>
        <v>0</v>
      </c>
      <c r="BH139" s="314">
        <f t="shared" si="54"/>
        <v>0</v>
      </c>
      <c r="BI139" s="47"/>
    </row>
    <row r="140" spans="1:61" x14ac:dyDescent="0.35">
      <c r="A140" s="132">
        <v>16</v>
      </c>
      <c r="B140" s="133" t="s">
        <v>195</v>
      </c>
      <c r="C140" s="134" t="s">
        <v>53</v>
      </c>
      <c r="D140" s="85"/>
      <c r="E140" s="295" t="s">
        <v>177</v>
      </c>
      <c r="F140" s="135" t="s">
        <v>178</v>
      </c>
      <c r="G140" s="136" t="s">
        <v>179</v>
      </c>
      <c r="H140" s="137">
        <v>243941</v>
      </c>
      <c r="I140" s="138">
        <v>2</v>
      </c>
      <c r="J140" s="139">
        <v>2190</v>
      </c>
      <c r="K140" s="85">
        <f t="shared" si="26"/>
        <v>2</v>
      </c>
      <c r="L140" s="78" t="s">
        <v>180</v>
      </c>
      <c r="M140" s="79">
        <v>1</v>
      </c>
      <c r="N140" s="79">
        <f t="shared" si="38"/>
        <v>2190</v>
      </c>
      <c r="O140" s="80"/>
      <c r="P140" s="81"/>
      <c r="Q140" s="81">
        <f t="shared" si="39"/>
        <v>0</v>
      </c>
      <c r="R140" s="82"/>
      <c r="S140" s="83"/>
      <c r="T140" s="83">
        <f t="shared" si="40"/>
        <v>0</v>
      </c>
      <c r="U140" s="84"/>
      <c r="V140" s="85"/>
      <c r="W140" s="85">
        <f t="shared" si="41"/>
        <v>0</v>
      </c>
      <c r="X140" s="80"/>
      <c r="Y140" s="81"/>
      <c r="Z140" s="81">
        <f t="shared" si="42"/>
        <v>0</v>
      </c>
      <c r="AA140" s="86"/>
      <c r="AB140" s="87"/>
      <c r="AC140" s="87">
        <f t="shared" si="43"/>
        <v>0</v>
      </c>
      <c r="AD140" s="88"/>
      <c r="AE140" s="89"/>
      <c r="AF140" s="89">
        <f t="shared" si="44"/>
        <v>0</v>
      </c>
      <c r="AG140" s="82"/>
      <c r="AH140" s="83"/>
      <c r="AI140" s="83">
        <f t="shared" si="45"/>
        <v>0</v>
      </c>
      <c r="AJ140" s="140" t="s">
        <v>181</v>
      </c>
      <c r="AK140" s="90">
        <v>1</v>
      </c>
      <c r="AL140" s="90">
        <f t="shared" si="46"/>
        <v>2190</v>
      </c>
      <c r="AM140" s="91"/>
      <c r="AN140" s="92"/>
      <c r="AO140" s="92">
        <f t="shared" si="47"/>
        <v>0</v>
      </c>
      <c r="AP140" s="93"/>
      <c r="AQ140" s="94"/>
      <c r="AR140" s="94">
        <f t="shared" si="48"/>
        <v>0</v>
      </c>
      <c r="AS140" s="95"/>
      <c r="AT140" s="96"/>
      <c r="AU140" s="96">
        <f t="shared" si="49"/>
        <v>0</v>
      </c>
      <c r="AV140" s="82"/>
      <c r="AW140" s="83"/>
      <c r="AX140" s="83">
        <f t="shared" si="50"/>
        <v>0</v>
      </c>
      <c r="AY140" s="97"/>
      <c r="AZ140" s="98"/>
      <c r="BA140" s="98">
        <f t="shared" si="51"/>
        <v>0</v>
      </c>
      <c r="BB140" s="99"/>
      <c r="BC140" s="99"/>
      <c r="BD140" s="99"/>
      <c r="BE140" s="311">
        <f t="shared" si="52"/>
        <v>2</v>
      </c>
      <c r="BF140" s="312">
        <f t="shared" si="52"/>
        <v>4380</v>
      </c>
      <c r="BG140" s="313">
        <f t="shared" si="53"/>
        <v>0</v>
      </c>
      <c r="BH140" s="314">
        <f t="shared" si="54"/>
        <v>0</v>
      </c>
      <c r="BI140" s="47"/>
    </row>
    <row r="141" spans="1:61" x14ac:dyDescent="0.35">
      <c r="A141" s="132">
        <v>17</v>
      </c>
      <c r="B141" s="133" t="s">
        <v>196</v>
      </c>
      <c r="C141" s="134" t="s">
        <v>53</v>
      </c>
      <c r="D141" s="85"/>
      <c r="E141" s="295" t="s">
        <v>177</v>
      </c>
      <c r="F141" s="135" t="s">
        <v>178</v>
      </c>
      <c r="G141" s="136" t="s">
        <v>179</v>
      </c>
      <c r="H141" s="137">
        <v>243941</v>
      </c>
      <c r="I141" s="138">
        <v>1</v>
      </c>
      <c r="J141" s="139">
        <v>5500</v>
      </c>
      <c r="K141" s="85">
        <f t="shared" si="26"/>
        <v>1</v>
      </c>
      <c r="L141" s="78" t="s">
        <v>180</v>
      </c>
      <c r="M141" s="79">
        <v>1</v>
      </c>
      <c r="N141" s="79">
        <f t="shared" si="38"/>
        <v>5500</v>
      </c>
      <c r="O141" s="80"/>
      <c r="P141" s="81"/>
      <c r="Q141" s="81">
        <f t="shared" si="39"/>
        <v>0</v>
      </c>
      <c r="R141" s="82"/>
      <c r="S141" s="83"/>
      <c r="T141" s="83">
        <f t="shared" si="40"/>
        <v>0</v>
      </c>
      <c r="U141" s="84"/>
      <c r="V141" s="85"/>
      <c r="W141" s="85">
        <f t="shared" si="41"/>
        <v>0</v>
      </c>
      <c r="X141" s="80"/>
      <c r="Y141" s="81"/>
      <c r="Z141" s="81">
        <f t="shared" si="42"/>
        <v>0</v>
      </c>
      <c r="AA141" s="86"/>
      <c r="AB141" s="87"/>
      <c r="AC141" s="87">
        <f t="shared" si="43"/>
        <v>0</v>
      </c>
      <c r="AD141" s="88"/>
      <c r="AE141" s="89"/>
      <c r="AF141" s="89">
        <f t="shared" si="44"/>
        <v>0</v>
      </c>
      <c r="AG141" s="82"/>
      <c r="AH141" s="83"/>
      <c r="AI141" s="83">
        <f t="shared" si="45"/>
        <v>0</v>
      </c>
      <c r="AJ141" s="140"/>
      <c r="AK141" s="90"/>
      <c r="AL141" s="90">
        <f t="shared" si="46"/>
        <v>0</v>
      </c>
      <c r="AM141" s="91"/>
      <c r="AN141" s="92"/>
      <c r="AO141" s="92">
        <f t="shared" si="47"/>
        <v>0</v>
      </c>
      <c r="AP141" s="93"/>
      <c r="AQ141" s="94"/>
      <c r="AR141" s="94">
        <f t="shared" si="48"/>
        <v>0</v>
      </c>
      <c r="AS141" s="95"/>
      <c r="AT141" s="96"/>
      <c r="AU141" s="96">
        <f t="shared" si="49"/>
        <v>0</v>
      </c>
      <c r="AV141" s="82"/>
      <c r="AW141" s="83"/>
      <c r="AX141" s="83">
        <f t="shared" si="50"/>
        <v>0</v>
      </c>
      <c r="AY141" s="97"/>
      <c r="AZ141" s="98"/>
      <c r="BA141" s="98">
        <f t="shared" si="51"/>
        <v>0</v>
      </c>
      <c r="BB141" s="99"/>
      <c r="BC141" s="99"/>
      <c r="BD141" s="99"/>
      <c r="BE141" s="311">
        <f t="shared" ref="BE141:BF162" si="55">M141+P141+S141+V141+Y141+AB141+AE141+AH141+AK141+AN141+AQ141+AT141+AW141+AZ141</f>
        <v>1</v>
      </c>
      <c r="BF141" s="312">
        <f t="shared" si="55"/>
        <v>5500</v>
      </c>
      <c r="BG141" s="313">
        <f t="shared" si="53"/>
        <v>0</v>
      </c>
      <c r="BH141" s="314">
        <f t="shared" si="54"/>
        <v>0</v>
      </c>
      <c r="BI141" s="47"/>
    </row>
    <row r="142" spans="1:61" x14ac:dyDescent="0.35">
      <c r="A142" s="132">
        <v>18</v>
      </c>
      <c r="B142" s="133" t="s">
        <v>197</v>
      </c>
      <c r="C142" s="134" t="s">
        <v>53</v>
      </c>
      <c r="D142" s="85"/>
      <c r="E142" s="295" t="s">
        <v>177</v>
      </c>
      <c r="F142" s="135" t="s">
        <v>178</v>
      </c>
      <c r="G142" s="136" t="s">
        <v>179</v>
      </c>
      <c r="H142" s="137">
        <v>243941</v>
      </c>
      <c r="I142" s="138">
        <v>9</v>
      </c>
      <c r="J142" s="139">
        <v>130</v>
      </c>
      <c r="K142" s="85">
        <f t="shared" si="26"/>
        <v>9</v>
      </c>
      <c r="L142" s="78"/>
      <c r="M142" s="79"/>
      <c r="N142" s="79">
        <f t="shared" si="38"/>
        <v>0</v>
      </c>
      <c r="O142" s="80"/>
      <c r="P142" s="81"/>
      <c r="Q142" s="81">
        <f t="shared" si="39"/>
        <v>0</v>
      </c>
      <c r="R142" s="82" t="s">
        <v>190</v>
      </c>
      <c r="S142" s="83">
        <v>9</v>
      </c>
      <c r="T142" s="83">
        <f t="shared" si="40"/>
        <v>1170</v>
      </c>
      <c r="U142" s="84"/>
      <c r="V142" s="85"/>
      <c r="W142" s="85">
        <f t="shared" si="41"/>
        <v>0</v>
      </c>
      <c r="X142" s="80"/>
      <c r="Y142" s="81"/>
      <c r="Z142" s="81">
        <f t="shared" si="42"/>
        <v>0</v>
      </c>
      <c r="AA142" s="86"/>
      <c r="AB142" s="87"/>
      <c r="AC142" s="87">
        <f t="shared" si="43"/>
        <v>0</v>
      </c>
      <c r="AD142" s="88"/>
      <c r="AE142" s="89"/>
      <c r="AF142" s="89">
        <f t="shared" si="44"/>
        <v>0</v>
      </c>
      <c r="AG142" s="82"/>
      <c r="AH142" s="83"/>
      <c r="AI142" s="83">
        <f t="shared" si="45"/>
        <v>0</v>
      </c>
      <c r="AJ142" s="140"/>
      <c r="AK142" s="90"/>
      <c r="AL142" s="90">
        <f t="shared" si="46"/>
        <v>0</v>
      </c>
      <c r="AM142" s="91"/>
      <c r="AN142" s="92"/>
      <c r="AO142" s="92">
        <f t="shared" si="47"/>
        <v>0</v>
      </c>
      <c r="AP142" s="93"/>
      <c r="AQ142" s="94"/>
      <c r="AR142" s="94">
        <f t="shared" si="48"/>
        <v>0</v>
      </c>
      <c r="AS142" s="95"/>
      <c r="AT142" s="96"/>
      <c r="AU142" s="96">
        <f t="shared" si="49"/>
        <v>0</v>
      </c>
      <c r="AV142" s="82"/>
      <c r="AW142" s="83"/>
      <c r="AX142" s="83">
        <f t="shared" si="50"/>
        <v>0</v>
      </c>
      <c r="AY142" s="97"/>
      <c r="AZ142" s="98"/>
      <c r="BA142" s="98">
        <f t="shared" si="51"/>
        <v>0</v>
      </c>
      <c r="BB142" s="99"/>
      <c r="BC142" s="99"/>
      <c r="BD142" s="99"/>
      <c r="BE142" s="311">
        <f t="shared" si="55"/>
        <v>9</v>
      </c>
      <c r="BF142" s="312">
        <f t="shared" si="55"/>
        <v>1170</v>
      </c>
      <c r="BG142" s="313">
        <f t="shared" si="53"/>
        <v>0</v>
      </c>
      <c r="BH142" s="314">
        <f t="shared" si="54"/>
        <v>0</v>
      </c>
      <c r="BI142" s="47"/>
    </row>
    <row r="143" spans="1:61" x14ac:dyDescent="0.35">
      <c r="A143" s="132">
        <v>19</v>
      </c>
      <c r="B143" s="133" t="s">
        <v>198</v>
      </c>
      <c r="C143" s="134" t="s">
        <v>53</v>
      </c>
      <c r="D143" s="85"/>
      <c r="E143" s="295" t="s">
        <v>177</v>
      </c>
      <c r="F143" s="135" t="s">
        <v>178</v>
      </c>
      <c r="G143" s="136" t="s">
        <v>179</v>
      </c>
      <c r="H143" s="137">
        <v>243941</v>
      </c>
      <c r="I143" s="138">
        <v>8</v>
      </c>
      <c r="J143" s="139">
        <v>130</v>
      </c>
      <c r="K143" s="85">
        <f t="shared" si="26"/>
        <v>8</v>
      </c>
      <c r="L143" s="78"/>
      <c r="M143" s="79"/>
      <c r="N143" s="79">
        <f t="shared" si="38"/>
        <v>0</v>
      </c>
      <c r="O143" s="80"/>
      <c r="P143" s="81"/>
      <c r="Q143" s="81">
        <f t="shared" si="39"/>
        <v>0</v>
      </c>
      <c r="R143" s="82" t="s">
        <v>190</v>
      </c>
      <c r="S143" s="83">
        <v>8</v>
      </c>
      <c r="T143" s="83">
        <f t="shared" si="40"/>
        <v>1040</v>
      </c>
      <c r="U143" s="84"/>
      <c r="V143" s="85"/>
      <c r="W143" s="85">
        <f t="shared" si="41"/>
        <v>0</v>
      </c>
      <c r="X143" s="80"/>
      <c r="Y143" s="81"/>
      <c r="Z143" s="81">
        <f t="shared" si="42"/>
        <v>0</v>
      </c>
      <c r="AA143" s="86"/>
      <c r="AB143" s="87"/>
      <c r="AC143" s="87">
        <f t="shared" si="43"/>
        <v>0</v>
      </c>
      <c r="AD143" s="88"/>
      <c r="AE143" s="89"/>
      <c r="AF143" s="89">
        <f t="shared" si="44"/>
        <v>0</v>
      </c>
      <c r="AG143" s="82"/>
      <c r="AH143" s="83"/>
      <c r="AI143" s="83">
        <f t="shared" si="45"/>
        <v>0</v>
      </c>
      <c r="AJ143" s="140"/>
      <c r="AK143" s="90"/>
      <c r="AL143" s="90">
        <f t="shared" si="46"/>
        <v>0</v>
      </c>
      <c r="AM143" s="91"/>
      <c r="AN143" s="92"/>
      <c r="AO143" s="92">
        <f t="shared" si="47"/>
        <v>0</v>
      </c>
      <c r="AP143" s="93"/>
      <c r="AQ143" s="94"/>
      <c r="AR143" s="94">
        <f t="shared" si="48"/>
        <v>0</v>
      </c>
      <c r="AS143" s="95"/>
      <c r="AT143" s="96"/>
      <c r="AU143" s="96">
        <f t="shared" si="49"/>
        <v>0</v>
      </c>
      <c r="AV143" s="82"/>
      <c r="AW143" s="83"/>
      <c r="AX143" s="83">
        <f t="shared" si="50"/>
        <v>0</v>
      </c>
      <c r="AY143" s="97"/>
      <c r="AZ143" s="98"/>
      <c r="BA143" s="98">
        <f t="shared" si="51"/>
        <v>0</v>
      </c>
      <c r="BB143" s="99"/>
      <c r="BC143" s="99"/>
      <c r="BD143" s="99"/>
      <c r="BE143" s="311">
        <f t="shared" si="55"/>
        <v>8</v>
      </c>
      <c r="BF143" s="312">
        <f t="shared" si="55"/>
        <v>1040</v>
      </c>
      <c r="BG143" s="313">
        <f t="shared" si="53"/>
        <v>0</v>
      </c>
      <c r="BH143" s="314">
        <f t="shared" si="54"/>
        <v>0</v>
      </c>
      <c r="BI143" s="47"/>
    </row>
    <row r="144" spans="1:61" x14ac:dyDescent="0.35">
      <c r="A144" s="132">
        <v>20</v>
      </c>
      <c r="B144" s="133" t="s">
        <v>199</v>
      </c>
      <c r="C144" s="134" t="s">
        <v>53</v>
      </c>
      <c r="D144" s="85"/>
      <c r="E144" s="295" t="s">
        <v>177</v>
      </c>
      <c r="F144" s="135" t="s">
        <v>178</v>
      </c>
      <c r="G144" s="136" t="s">
        <v>179</v>
      </c>
      <c r="H144" s="137">
        <v>243941</v>
      </c>
      <c r="I144" s="138">
        <v>2</v>
      </c>
      <c r="J144" s="139">
        <v>3340</v>
      </c>
      <c r="K144" s="85">
        <f t="shared" si="26"/>
        <v>2</v>
      </c>
      <c r="L144" s="78"/>
      <c r="M144" s="79"/>
      <c r="N144" s="79">
        <f t="shared" si="38"/>
        <v>0</v>
      </c>
      <c r="O144" s="80"/>
      <c r="P144" s="81"/>
      <c r="Q144" s="81">
        <f t="shared" si="39"/>
        <v>0</v>
      </c>
      <c r="R144" s="82" t="s">
        <v>190</v>
      </c>
      <c r="S144" s="83">
        <v>2</v>
      </c>
      <c r="T144" s="83">
        <f t="shared" si="40"/>
        <v>6680</v>
      </c>
      <c r="U144" s="84"/>
      <c r="V144" s="85"/>
      <c r="W144" s="85">
        <f t="shared" si="41"/>
        <v>0</v>
      </c>
      <c r="X144" s="80"/>
      <c r="Y144" s="81"/>
      <c r="Z144" s="81">
        <f t="shared" si="42"/>
        <v>0</v>
      </c>
      <c r="AA144" s="86"/>
      <c r="AB144" s="87"/>
      <c r="AC144" s="87">
        <f t="shared" si="43"/>
        <v>0</v>
      </c>
      <c r="AD144" s="88"/>
      <c r="AE144" s="89"/>
      <c r="AF144" s="89">
        <f t="shared" si="44"/>
        <v>0</v>
      </c>
      <c r="AG144" s="82"/>
      <c r="AH144" s="83"/>
      <c r="AI144" s="83">
        <f t="shared" si="45"/>
        <v>0</v>
      </c>
      <c r="AJ144" s="140"/>
      <c r="AK144" s="90"/>
      <c r="AL144" s="90">
        <f t="shared" si="46"/>
        <v>0</v>
      </c>
      <c r="AM144" s="91"/>
      <c r="AN144" s="92"/>
      <c r="AO144" s="92">
        <f t="shared" si="47"/>
        <v>0</v>
      </c>
      <c r="AP144" s="93"/>
      <c r="AQ144" s="94"/>
      <c r="AR144" s="94">
        <f t="shared" si="48"/>
        <v>0</v>
      </c>
      <c r="AS144" s="95"/>
      <c r="AT144" s="96"/>
      <c r="AU144" s="96">
        <f t="shared" si="49"/>
        <v>0</v>
      </c>
      <c r="AV144" s="82"/>
      <c r="AW144" s="83"/>
      <c r="AX144" s="83">
        <f t="shared" si="50"/>
        <v>0</v>
      </c>
      <c r="AY144" s="97"/>
      <c r="AZ144" s="98"/>
      <c r="BA144" s="98">
        <f t="shared" si="51"/>
        <v>0</v>
      </c>
      <c r="BB144" s="99"/>
      <c r="BC144" s="99"/>
      <c r="BD144" s="99"/>
      <c r="BE144" s="311">
        <f t="shared" si="55"/>
        <v>2</v>
      </c>
      <c r="BF144" s="312">
        <f t="shared" si="55"/>
        <v>6680</v>
      </c>
      <c r="BG144" s="313">
        <f t="shared" si="53"/>
        <v>0</v>
      </c>
      <c r="BH144" s="314">
        <f t="shared" si="54"/>
        <v>0</v>
      </c>
      <c r="BI144" s="47"/>
    </row>
    <row r="145" spans="1:61" x14ac:dyDescent="0.35">
      <c r="A145" s="132">
        <v>21</v>
      </c>
      <c r="B145" s="133" t="s">
        <v>200</v>
      </c>
      <c r="C145" s="134" t="s">
        <v>53</v>
      </c>
      <c r="D145" s="85"/>
      <c r="E145" s="295" t="s">
        <v>177</v>
      </c>
      <c r="F145" s="135" t="s">
        <v>178</v>
      </c>
      <c r="G145" s="136" t="s">
        <v>179</v>
      </c>
      <c r="H145" s="137">
        <v>243941</v>
      </c>
      <c r="I145" s="138">
        <v>2</v>
      </c>
      <c r="J145" s="139">
        <v>4290</v>
      </c>
      <c r="K145" s="85">
        <f t="shared" si="26"/>
        <v>2</v>
      </c>
      <c r="L145" s="78"/>
      <c r="M145" s="79"/>
      <c r="N145" s="79">
        <f t="shared" si="38"/>
        <v>0</v>
      </c>
      <c r="O145" s="80"/>
      <c r="P145" s="81"/>
      <c r="Q145" s="81">
        <f t="shared" si="39"/>
        <v>0</v>
      </c>
      <c r="R145" s="82"/>
      <c r="S145" s="83"/>
      <c r="T145" s="83">
        <f t="shared" si="40"/>
        <v>0</v>
      </c>
      <c r="U145" s="84"/>
      <c r="V145" s="85"/>
      <c r="W145" s="85">
        <f t="shared" si="41"/>
        <v>0</v>
      </c>
      <c r="X145" s="80"/>
      <c r="Y145" s="81"/>
      <c r="Z145" s="81">
        <f t="shared" si="42"/>
        <v>0</v>
      </c>
      <c r="AA145" s="86"/>
      <c r="AB145" s="87"/>
      <c r="AC145" s="87">
        <f t="shared" si="43"/>
        <v>0</v>
      </c>
      <c r="AD145" s="88"/>
      <c r="AE145" s="89"/>
      <c r="AF145" s="89">
        <f t="shared" si="44"/>
        <v>0</v>
      </c>
      <c r="AG145" s="82"/>
      <c r="AH145" s="83"/>
      <c r="AI145" s="83">
        <f t="shared" si="45"/>
        <v>0</v>
      </c>
      <c r="AJ145" s="140" t="s">
        <v>181</v>
      </c>
      <c r="AK145" s="90">
        <v>2</v>
      </c>
      <c r="AL145" s="90">
        <f t="shared" si="46"/>
        <v>8580</v>
      </c>
      <c r="AM145" s="91"/>
      <c r="AN145" s="92"/>
      <c r="AO145" s="92">
        <f t="shared" si="47"/>
        <v>0</v>
      </c>
      <c r="AP145" s="93"/>
      <c r="AQ145" s="94"/>
      <c r="AR145" s="94">
        <f t="shared" si="48"/>
        <v>0</v>
      </c>
      <c r="AS145" s="95"/>
      <c r="AT145" s="96"/>
      <c r="AU145" s="96">
        <f t="shared" si="49"/>
        <v>0</v>
      </c>
      <c r="AV145" s="82"/>
      <c r="AW145" s="83"/>
      <c r="AX145" s="83">
        <f t="shared" si="50"/>
        <v>0</v>
      </c>
      <c r="AY145" s="97"/>
      <c r="AZ145" s="98"/>
      <c r="BA145" s="98">
        <f t="shared" si="51"/>
        <v>0</v>
      </c>
      <c r="BB145" s="99"/>
      <c r="BC145" s="99"/>
      <c r="BD145" s="99"/>
      <c r="BE145" s="311">
        <f t="shared" si="55"/>
        <v>2</v>
      </c>
      <c r="BF145" s="312">
        <f t="shared" si="55"/>
        <v>8580</v>
      </c>
      <c r="BG145" s="313">
        <f t="shared" si="53"/>
        <v>0</v>
      </c>
      <c r="BH145" s="314">
        <f t="shared" si="54"/>
        <v>0</v>
      </c>
      <c r="BI145" s="47"/>
    </row>
    <row r="146" spans="1:61" x14ac:dyDescent="0.35">
      <c r="A146" s="132">
        <v>22</v>
      </c>
      <c r="B146" s="133" t="s">
        <v>201</v>
      </c>
      <c r="C146" s="134" t="s">
        <v>53</v>
      </c>
      <c r="D146" s="85"/>
      <c r="E146" s="295" t="s">
        <v>177</v>
      </c>
      <c r="F146" s="135" t="s">
        <v>178</v>
      </c>
      <c r="G146" s="136" t="s">
        <v>179</v>
      </c>
      <c r="H146" s="137">
        <v>243941</v>
      </c>
      <c r="I146" s="138">
        <v>4</v>
      </c>
      <c r="J146" s="139">
        <v>240</v>
      </c>
      <c r="K146" s="85">
        <f t="shared" si="26"/>
        <v>4</v>
      </c>
      <c r="L146" s="78"/>
      <c r="M146" s="79"/>
      <c r="N146" s="79">
        <f t="shared" si="38"/>
        <v>0</v>
      </c>
      <c r="O146" s="80"/>
      <c r="P146" s="81"/>
      <c r="Q146" s="81">
        <f t="shared" si="39"/>
        <v>0</v>
      </c>
      <c r="R146" s="82"/>
      <c r="S146" s="83"/>
      <c r="T146" s="83">
        <f t="shared" si="40"/>
        <v>0</v>
      </c>
      <c r="U146" s="84"/>
      <c r="V146" s="85"/>
      <c r="W146" s="85">
        <f t="shared" si="41"/>
        <v>0</v>
      </c>
      <c r="X146" s="80"/>
      <c r="Y146" s="81"/>
      <c r="Z146" s="81">
        <f t="shared" si="42"/>
        <v>0</v>
      </c>
      <c r="AA146" s="86"/>
      <c r="AB146" s="87"/>
      <c r="AC146" s="87">
        <f t="shared" si="43"/>
        <v>0</v>
      </c>
      <c r="AD146" s="88"/>
      <c r="AE146" s="89"/>
      <c r="AF146" s="89">
        <f t="shared" si="44"/>
        <v>0</v>
      </c>
      <c r="AG146" s="82"/>
      <c r="AH146" s="83"/>
      <c r="AI146" s="83">
        <f t="shared" si="45"/>
        <v>0</v>
      </c>
      <c r="AJ146" s="140" t="s">
        <v>181</v>
      </c>
      <c r="AK146" s="90">
        <v>4</v>
      </c>
      <c r="AL146" s="90">
        <f t="shared" si="46"/>
        <v>960</v>
      </c>
      <c r="AM146" s="91"/>
      <c r="AN146" s="92"/>
      <c r="AO146" s="92">
        <f t="shared" si="47"/>
        <v>0</v>
      </c>
      <c r="AP146" s="93"/>
      <c r="AQ146" s="94"/>
      <c r="AR146" s="94">
        <f t="shared" si="48"/>
        <v>0</v>
      </c>
      <c r="AS146" s="95"/>
      <c r="AT146" s="96"/>
      <c r="AU146" s="96">
        <f t="shared" si="49"/>
        <v>0</v>
      </c>
      <c r="AV146" s="82"/>
      <c r="AW146" s="83"/>
      <c r="AX146" s="83">
        <f t="shared" si="50"/>
        <v>0</v>
      </c>
      <c r="AY146" s="97"/>
      <c r="AZ146" s="98"/>
      <c r="BA146" s="98">
        <f t="shared" si="51"/>
        <v>0</v>
      </c>
      <c r="BB146" s="99"/>
      <c r="BC146" s="99"/>
      <c r="BD146" s="99"/>
      <c r="BE146" s="311">
        <f t="shared" si="55"/>
        <v>4</v>
      </c>
      <c r="BF146" s="312">
        <f t="shared" si="55"/>
        <v>960</v>
      </c>
      <c r="BG146" s="313">
        <f t="shared" si="53"/>
        <v>0</v>
      </c>
      <c r="BH146" s="314">
        <f t="shared" si="54"/>
        <v>0</v>
      </c>
      <c r="BI146" s="47"/>
    </row>
    <row r="147" spans="1:61" x14ac:dyDescent="0.35">
      <c r="A147" s="132">
        <v>23</v>
      </c>
      <c r="B147" s="133" t="s">
        <v>202</v>
      </c>
      <c r="C147" s="134" t="s">
        <v>53</v>
      </c>
      <c r="D147" s="85"/>
      <c r="E147" s="295" t="s">
        <v>177</v>
      </c>
      <c r="F147" s="135" t="s">
        <v>178</v>
      </c>
      <c r="G147" s="136" t="s">
        <v>179</v>
      </c>
      <c r="H147" s="137">
        <v>243941</v>
      </c>
      <c r="I147" s="138">
        <v>4</v>
      </c>
      <c r="J147" s="139">
        <v>240</v>
      </c>
      <c r="K147" s="85">
        <f t="shared" si="26"/>
        <v>4</v>
      </c>
      <c r="L147" s="78"/>
      <c r="M147" s="79"/>
      <c r="N147" s="79">
        <f t="shared" si="38"/>
        <v>0</v>
      </c>
      <c r="O147" s="80"/>
      <c r="P147" s="81"/>
      <c r="Q147" s="81">
        <f t="shared" si="39"/>
        <v>0</v>
      </c>
      <c r="R147" s="82"/>
      <c r="S147" s="83"/>
      <c r="T147" s="83">
        <f t="shared" si="40"/>
        <v>0</v>
      </c>
      <c r="U147" s="84"/>
      <c r="V147" s="85"/>
      <c r="W147" s="85">
        <f t="shared" si="41"/>
        <v>0</v>
      </c>
      <c r="X147" s="80"/>
      <c r="Y147" s="81"/>
      <c r="Z147" s="81">
        <f t="shared" si="42"/>
        <v>0</v>
      </c>
      <c r="AA147" s="86"/>
      <c r="AB147" s="87"/>
      <c r="AC147" s="87">
        <f t="shared" si="43"/>
        <v>0</v>
      </c>
      <c r="AD147" s="88"/>
      <c r="AE147" s="89"/>
      <c r="AF147" s="89">
        <f t="shared" si="44"/>
        <v>0</v>
      </c>
      <c r="AG147" s="82"/>
      <c r="AH147" s="83"/>
      <c r="AI147" s="83">
        <f t="shared" si="45"/>
        <v>0</v>
      </c>
      <c r="AJ147" s="140" t="s">
        <v>181</v>
      </c>
      <c r="AK147" s="90">
        <v>4</v>
      </c>
      <c r="AL147" s="90">
        <f t="shared" si="46"/>
        <v>960</v>
      </c>
      <c r="AM147" s="91"/>
      <c r="AN147" s="92"/>
      <c r="AO147" s="92">
        <f t="shared" si="47"/>
        <v>0</v>
      </c>
      <c r="AP147" s="93"/>
      <c r="AQ147" s="94"/>
      <c r="AR147" s="94">
        <f t="shared" si="48"/>
        <v>0</v>
      </c>
      <c r="AS147" s="95"/>
      <c r="AT147" s="96"/>
      <c r="AU147" s="96">
        <f t="shared" si="49"/>
        <v>0</v>
      </c>
      <c r="AV147" s="82"/>
      <c r="AW147" s="83"/>
      <c r="AX147" s="83">
        <f t="shared" si="50"/>
        <v>0</v>
      </c>
      <c r="AY147" s="97"/>
      <c r="AZ147" s="98"/>
      <c r="BA147" s="98">
        <f t="shared" si="51"/>
        <v>0</v>
      </c>
      <c r="BB147" s="99"/>
      <c r="BC147" s="99"/>
      <c r="BD147" s="99"/>
      <c r="BE147" s="311">
        <f t="shared" si="55"/>
        <v>4</v>
      </c>
      <c r="BF147" s="312">
        <f t="shared" si="55"/>
        <v>960</v>
      </c>
      <c r="BG147" s="313">
        <f t="shared" si="53"/>
        <v>0</v>
      </c>
      <c r="BH147" s="314">
        <f t="shared" si="54"/>
        <v>0</v>
      </c>
      <c r="BI147" s="47"/>
    </row>
    <row r="148" spans="1:61" ht="25.5" customHeight="1" x14ac:dyDescent="0.35">
      <c r="A148" s="132">
        <v>24</v>
      </c>
      <c r="B148" s="133" t="s">
        <v>203</v>
      </c>
      <c r="C148" s="134" t="s">
        <v>53</v>
      </c>
      <c r="D148" s="85"/>
      <c r="E148" s="295" t="s">
        <v>177</v>
      </c>
      <c r="F148" s="135" t="s">
        <v>178</v>
      </c>
      <c r="G148" s="136" t="s">
        <v>179</v>
      </c>
      <c r="H148" s="137">
        <v>243941</v>
      </c>
      <c r="I148" s="138">
        <v>4</v>
      </c>
      <c r="J148" s="139">
        <v>240</v>
      </c>
      <c r="K148" s="85">
        <f t="shared" si="26"/>
        <v>4</v>
      </c>
      <c r="L148" s="78"/>
      <c r="M148" s="79"/>
      <c r="N148" s="79">
        <f t="shared" si="38"/>
        <v>0</v>
      </c>
      <c r="O148" s="80"/>
      <c r="P148" s="81"/>
      <c r="Q148" s="81">
        <f t="shared" si="39"/>
        <v>0</v>
      </c>
      <c r="R148" s="82"/>
      <c r="S148" s="83"/>
      <c r="T148" s="83">
        <f t="shared" si="40"/>
        <v>0</v>
      </c>
      <c r="U148" s="84"/>
      <c r="V148" s="85"/>
      <c r="W148" s="85">
        <f t="shared" si="41"/>
        <v>0</v>
      </c>
      <c r="X148" s="80"/>
      <c r="Y148" s="81"/>
      <c r="Z148" s="81">
        <f t="shared" si="42"/>
        <v>0</v>
      </c>
      <c r="AA148" s="86"/>
      <c r="AB148" s="87"/>
      <c r="AC148" s="87">
        <f t="shared" si="43"/>
        <v>0</v>
      </c>
      <c r="AD148" s="88"/>
      <c r="AE148" s="89"/>
      <c r="AF148" s="89">
        <f t="shared" si="44"/>
        <v>0</v>
      </c>
      <c r="AG148" s="82"/>
      <c r="AH148" s="83"/>
      <c r="AI148" s="83">
        <f t="shared" si="45"/>
        <v>0</v>
      </c>
      <c r="AJ148" s="140" t="s">
        <v>181</v>
      </c>
      <c r="AK148" s="90">
        <v>4</v>
      </c>
      <c r="AL148" s="90">
        <f t="shared" si="46"/>
        <v>960</v>
      </c>
      <c r="AM148" s="91"/>
      <c r="AN148" s="92"/>
      <c r="AO148" s="92">
        <f t="shared" si="47"/>
        <v>0</v>
      </c>
      <c r="AP148" s="93"/>
      <c r="AQ148" s="94"/>
      <c r="AR148" s="94">
        <f t="shared" si="48"/>
        <v>0</v>
      </c>
      <c r="AS148" s="95"/>
      <c r="AT148" s="96"/>
      <c r="AU148" s="96">
        <f t="shared" si="49"/>
        <v>0</v>
      </c>
      <c r="AV148" s="82"/>
      <c r="AW148" s="83"/>
      <c r="AX148" s="83">
        <f t="shared" si="50"/>
        <v>0</v>
      </c>
      <c r="AY148" s="97"/>
      <c r="AZ148" s="98"/>
      <c r="BA148" s="98">
        <f t="shared" si="51"/>
        <v>0</v>
      </c>
      <c r="BB148" s="99"/>
      <c r="BC148" s="99"/>
      <c r="BD148" s="99"/>
      <c r="BE148" s="311">
        <f t="shared" si="55"/>
        <v>4</v>
      </c>
      <c r="BF148" s="312">
        <f t="shared" si="55"/>
        <v>960</v>
      </c>
      <c r="BG148" s="313">
        <f t="shared" si="53"/>
        <v>0</v>
      </c>
      <c r="BH148" s="314">
        <f t="shared" si="54"/>
        <v>0</v>
      </c>
      <c r="BI148" s="47"/>
    </row>
    <row r="149" spans="1:61" x14ac:dyDescent="0.35">
      <c r="A149" s="132">
        <v>25</v>
      </c>
      <c r="B149" s="133" t="s">
        <v>204</v>
      </c>
      <c r="C149" s="134" t="s">
        <v>53</v>
      </c>
      <c r="D149" s="85"/>
      <c r="E149" s="295" t="s">
        <v>177</v>
      </c>
      <c r="F149" s="135" t="s">
        <v>178</v>
      </c>
      <c r="G149" s="136" t="s">
        <v>179</v>
      </c>
      <c r="H149" s="137">
        <v>243941</v>
      </c>
      <c r="I149" s="138">
        <v>4</v>
      </c>
      <c r="J149" s="139">
        <v>240</v>
      </c>
      <c r="K149" s="85">
        <f t="shared" ref="K149:K245" si="56">D149+I149</f>
        <v>4</v>
      </c>
      <c r="L149" s="78"/>
      <c r="M149" s="79"/>
      <c r="N149" s="79">
        <f t="shared" si="38"/>
        <v>0</v>
      </c>
      <c r="O149" s="80"/>
      <c r="P149" s="81"/>
      <c r="Q149" s="81">
        <f t="shared" si="39"/>
        <v>0</v>
      </c>
      <c r="R149" s="82"/>
      <c r="S149" s="83"/>
      <c r="T149" s="83">
        <f t="shared" si="40"/>
        <v>0</v>
      </c>
      <c r="U149" s="84"/>
      <c r="V149" s="85"/>
      <c r="W149" s="85">
        <f t="shared" si="41"/>
        <v>0</v>
      </c>
      <c r="X149" s="80"/>
      <c r="Y149" s="81"/>
      <c r="Z149" s="81">
        <f t="shared" si="42"/>
        <v>0</v>
      </c>
      <c r="AA149" s="86"/>
      <c r="AB149" s="87"/>
      <c r="AC149" s="87">
        <f t="shared" si="43"/>
        <v>0</v>
      </c>
      <c r="AD149" s="88"/>
      <c r="AE149" s="89"/>
      <c r="AF149" s="89">
        <f t="shared" si="44"/>
        <v>0</v>
      </c>
      <c r="AG149" s="82"/>
      <c r="AH149" s="83"/>
      <c r="AI149" s="83">
        <f t="shared" si="45"/>
        <v>0</v>
      </c>
      <c r="AJ149" s="140" t="s">
        <v>181</v>
      </c>
      <c r="AK149" s="90">
        <v>4</v>
      </c>
      <c r="AL149" s="90">
        <f t="shared" si="46"/>
        <v>960</v>
      </c>
      <c r="AM149" s="91"/>
      <c r="AN149" s="92"/>
      <c r="AO149" s="92">
        <f t="shared" si="47"/>
        <v>0</v>
      </c>
      <c r="AP149" s="93"/>
      <c r="AQ149" s="94"/>
      <c r="AR149" s="94">
        <f t="shared" si="48"/>
        <v>0</v>
      </c>
      <c r="AS149" s="95"/>
      <c r="AT149" s="96"/>
      <c r="AU149" s="96">
        <f t="shared" si="49"/>
        <v>0</v>
      </c>
      <c r="AV149" s="82"/>
      <c r="AW149" s="83"/>
      <c r="AX149" s="83">
        <f t="shared" si="50"/>
        <v>0</v>
      </c>
      <c r="AY149" s="97"/>
      <c r="AZ149" s="98"/>
      <c r="BA149" s="98">
        <f t="shared" si="51"/>
        <v>0</v>
      </c>
      <c r="BB149" s="99"/>
      <c r="BC149" s="99"/>
      <c r="BD149" s="99"/>
      <c r="BE149" s="311">
        <f t="shared" si="55"/>
        <v>4</v>
      </c>
      <c r="BF149" s="312">
        <f t="shared" si="55"/>
        <v>960</v>
      </c>
      <c r="BG149" s="313">
        <f t="shared" si="53"/>
        <v>0</v>
      </c>
      <c r="BH149" s="314">
        <f t="shared" si="54"/>
        <v>0</v>
      </c>
      <c r="BI149" s="47"/>
    </row>
    <row r="150" spans="1:61" x14ac:dyDescent="0.35">
      <c r="A150" s="132">
        <v>26</v>
      </c>
      <c r="B150" s="133" t="s">
        <v>205</v>
      </c>
      <c r="C150" s="134" t="s">
        <v>53</v>
      </c>
      <c r="D150" s="85"/>
      <c r="E150" s="295" t="s">
        <v>177</v>
      </c>
      <c r="F150" s="135" t="s">
        <v>178</v>
      </c>
      <c r="G150" s="136" t="s">
        <v>179</v>
      </c>
      <c r="H150" s="137">
        <v>243941</v>
      </c>
      <c r="I150" s="138">
        <v>2</v>
      </c>
      <c r="J150" s="139">
        <v>230</v>
      </c>
      <c r="K150" s="85">
        <f t="shared" si="56"/>
        <v>2</v>
      </c>
      <c r="L150" s="78"/>
      <c r="M150" s="79"/>
      <c r="N150" s="79">
        <f t="shared" si="38"/>
        <v>0</v>
      </c>
      <c r="O150" s="80"/>
      <c r="P150" s="81"/>
      <c r="Q150" s="81">
        <f t="shared" si="39"/>
        <v>0</v>
      </c>
      <c r="R150" s="82"/>
      <c r="S150" s="83"/>
      <c r="T150" s="83">
        <f t="shared" si="40"/>
        <v>0</v>
      </c>
      <c r="U150" s="84"/>
      <c r="V150" s="85"/>
      <c r="W150" s="85">
        <f t="shared" si="41"/>
        <v>0</v>
      </c>
      <c r="X150" s="80"/>
      <c r="Y150" s="81"/>
      <c r="Z150" s="81">
        <f t="shared" si="42"/>
        <v>0</v>
      </c>
      <c r="AA150" s="86"/>
      <c r="AB150" s="87"/>
      <c r="AC150" s="87">
        <f t="shared" si="43"/>
        <v>0</v>
      </c>
      <c r="AD150" s="88"/>
      <c r="AE150" s="89"/>
      <c r="AF150" s="89">
        <f t="shared" si="44"/>
        <v>0</v>
      </c>
      <c r="AG150" s="82"/>
      <c r="AH150" s="83"/>
      <c r="AI150" s="83">
        <f t="shared" si="45"/>
        <v>0</v>
      </c>
      <c r="AJ150" s="140" t="s">
        <v>181</v>
      </c>
      <c r="AK150" s="90">
        <v>2</v>
      </c>
      <c r="AL150" s="90">
        <f t="shared" si="46"/>
        <v>460</v>
      </c>
      <c r="AM150" s="91"/>
      <c r="AN150" s="92"/>
      <c r="AO150" s="92">
        <f t="shared" si="47"/>
        <v>0</v>
      </c>
      <c r="AP150" s="93"/>
      <c r="AQ150" s="94"/>
      <c r="AR150" s="94">
        <f t="shared" si="48"/>
        <v>0</v>
      </c>
      <c r="AS150" s="95"/>
      <c r="AT150" s="96"/>
      <c r="AU150" s="96">
        <f t="shared" si="49"/>
        <v>0</v>
      </c>
      <c r="AV150" s="82"/>
      <c r="AW150" s="83"/>
      <c r="AX150" s="83">
        <f t="shared" si="50"/>
        <v>0</v>
      </c>
      <c r="AY150" s="97"/>
      <c r="AZ150" s="98"/>
      <c r="BA150" s="98">
        <f t="shared" si="51"/>
        <v>0</v>
      </c>
      <c r="BB150" s="99"/>
      <c r="BC150" s="99"/>
      <c r="BD150" s="99"/>
      <c r="BE150" s="311">
        <f t="shared" si="55"/>
        <v>2</v>
      </c>
      <c r="BF150" s="312">
        <f t="shared" si="55"/>
        <v>460</v>
      </c>
      <c r="BG150" s="313">
        <f t="shared" si="53"/>
        <v>0</v>
      </c>
      <c r="BH150" s="314">
        <f t="shared" si="54"/>
        <v>0</v>
      </c>
      <c r="BI150" s="47"/>
    </row>
    <row r="151" spans="1:61" x14ac:dyDescent="0.35">
      <c r="A151" s="132">
        <v>27</v>
      </c>
      <c r="B151" s="133" t="s">
        <v>206</v>
      </c>
      <c r="C151" s="134" t="s">
        <v>53</v>
      </c>
      <c r="D151" s="85"/>
      <c r="E151" s="295" t="s">
        <v>177</v>
      </c>
      <c r="F151" s="135" t="s">
        <v>178</v>
      </c>
      <c r="G151" s="136" t="s">
        <v>179</v>
      </c>
      <c r="H151" s="137">
        <v>243941</v>
      </c>
      <c r="I151" s="138">
        <v>2</v>
      </c>
      <c r="J151" s="139">
        <v>230</v>
      </c>
      <c r="K151" s="85">
        <f t="shared" si="56"/>
        <v>2</v>
      </c>
      <c r="L151" s="78"/>
      <c r="M151" s="79"/>
      <c r="N151" s="79">
        <f t="shared" si="38"/>
        <v>0</v>
      </c>
      <c r="O151" s="80"/>
      <c r="P151" s="81"/>
      <c r="Q151" s="81">
        <f t="shared" si="39"/>
        <v>0</v>
      </c>
      <c r="R151" s="82"/>
      <c r="S151" s="83"/>
      <c r="T151" s="83">
        <f t="shared" si="40"/>
        <v>0</v>
      </c>
      <c r="U151" s="84"/>
      <c r="V151" s="85"/>
      <c r="W151" s="85">
        <f t="shared" si="41"/>
        <v>0</v>
      </c>
      <c r="X151" s="80"/>
      <c r="Y151" s="81"/>
      <c r="Z151" s="81">
        <f t="shared" si="42"/>
        <v>0</v>
      </c>
      <c r="AA151" s="86"/>
      <c r="AB151" s="87"/>
      <c r="AC151" s="87">
        <f t="shared" si="43"/>
        <v>0</v>
      </c>
      <c r="AD151" s="88"/>
      <c r="AE151" s="89"/>
      <c r="AF151" s="89">
        <f t="shared" si="44"/>
        <v>0</v>
      </c>
      <c r="AG151" s="82"/>
      <c r="AH151" s="83"/>
      <c r="AI151" s="83">
        <f t="shared" si="45"/>
        <v>0</v>
      </c>
      <c r="AJ151" s="140" t="s">
        <v>181</v>
      </c>
      <c r="AK151" s="90">
        <v>2</v>
      </c>
      <c r="AL151" s="90">
        <f t="shared" si="46"/>
        <v>460</v>
      </c>
      <c r="AM151" s="91"/>
      <c r="AN151" s="92"/>
      <c r="AO151" s="92">
        <f t="shared" si="47"/>
        <v>0</v>
      </c>
      <c r="AP151" s="93"/>
      <c r="AQ151" s="94"/>
      <c r="AR151" s="94">
        <f t="shared" si="48"/>
        <v>0</v>
      </c>
      <c r="AS151" s="95"/>
      <c r="AT151" s="96"/>
      <c r="AU151" s="96">
        <f t="shared" si="49"/>
        <v>0</v>
      </c>
      <c r="AV151" s="82"/>
      <c r="AW151" s="83"/>
      <c r="AX151" s="83">
        <f t="shared" si="50"/>
        <v>0</v>
      </c>
      <c r="AY151" s="97"/>
      <c r="AZ151" s="98"/>
      <c r="BA151" s="98">
        <f t="shared" si="51"/>
        <v>0</v>
      </c>
      <c r="BB151" s="99"/>
      <c r="BC151" s="99"/>
      <c r="BD151" s="99"/>
      <c r="BE151" s="311">
        <f t="shared" si="55"/>
        <v>2</v>
      </c>
      <c r="BF151" s="312">
        <f t="shared" si="55"/>
        <v>460</v>
      </c>
      <c r="BG151" s="313">
        <f t="shared" si="53"/>
        <v>0</v>
      </c>
      <c r="BH151" s="314">
        <f t="shared" si="54"/>
        <v>0</v>
      </c>
      <c r="BI151" s="47"/>
    </row>
    <row r="152" spans="1:61" x14ac:dyDescent="0.35">
      <c r="A152" s="132">
        <v>28</v>
      </c>
      <c r="B152" s="133" t="s">
        <v>207</v>
      </c>
      <c r="C152" s="134" t="s">
        <v>53</v>
      </c>
      <c r="D152" s="85"/>
      <c r="E152" s="295" t="s">
        <v>177</v>
      </c>
      <c r="F152" s="135" t="s">
        <v>178</v>
      </c>
      <c r="G152" s="136" t="s">
        <v>179</v>
      </c>
      <c r="H152" s="137">
        <v>243941</v>
      </c>
      <c r="I152" s="138">
        <v>2</v>
      </c>
      <c r="J152" s="139">
        <v>230</v>
      </c>
      <c r="K152" s="85">
        <f t="shared" si="56"/>
        <v>2</v>
      </c>
      <c r="L152" s="78"/>
      <c r="M152" s="79"/>
      <c r="N152" s="79">
        <f t="shared" si="38"/>
        <v>0</v>
      </c>
      <c r="O152" s="80"/>
      <c r="P152" s="81"/>
      <c r="Q152" s="81">
        <f t="shared" si="39"/>
        <v>0</v>
      </c>
      <c r="R152" s="82"/>
      <c r="S152" s="83"/>
      <c r="T152" s="83">
        <f t="shared" si="40"/>
        <v>0</v>
      </c>
      <c r="U152" s="84"/>
      <c r="V152" s="85"/>
      <c r="W152" s="85">
        <f t="shared" si="41"/>
        <v>0</v>
      </c>
      <c r="X152" s="80"/>
      <c r="Y152" s="81"/>
      <c r="Z152" s="81">
        <f t="shared" si="42"/>
        <v>0</v>
      </c>
      <c r="AA152" s="86"/>
      <c r="AB152" s="87"/>
      <c r="AC152" s="87">
        <f t="shared" si="43"/>
        <v>0</v>
      </c>
      <c r="AD152" s="88"/>
      <c r="AE152" s="89"/>
      <c r="AF152" s="89">
        <f t="shared" si="44"/>
        <v>0</v>
      </c>
      <c r="AG152" s="82"/>
      <c r="AH152" s="83"/>
      <c r="AI152" s="83">
        <f t="shared" si="45"/>
        <v>0</v>
      </c>
      <c r="AJ152" s="140" t="s">
        <v>181</v>
      </c>
      <c r="AK152" s="90">
        <v>2</v>
      </c>
      <c r="AL152" s="90">
        <f t="shared" si="46"/>
        <v>460</v>
      </c>
      <c r="AM152" s="91"/>
      <c r="AN152" s="92"/>
      <c r="AO152" s="92">
        <f t="shared" si="47"/>
        <v>0</v>
      </c>
      <c r="AP152" s="93"/>
      <c r="AQ152" s="94"/>
      <c r="AR152" s="94">
        <f t="shared" si="48"/>
        <v>0</v>
      </c>
      <c r="AS152" s="95"/>
      <c r="AT152" s="96"/>
      <c r="AU152" s="96">
        <f t="shared" si="49"/>
        <v>0</v>
      </c>
      <c r="AV152" s="82"/>
      <c r="AW152" s="83"/>
      <c r="AX152" s="83">
        <f t="shared" si="50"/>
        <v>0</v>
      </c>
      <c r="AY152" s="97"/>
      <c r="AZ152" s="98"/>
      <c r="BA152" s="98">
        <f t="shared" si="51"/>
        <v>0</v>
      </c>
      <c r="BB152" s="99"/>
      <c r="BC152" s="99"/>
      <c r="BD152" s="99"/>
      <c r="BE152" s="311">
        <f t="shared" si="55"/>
        <v>2</v>
      </c>
      <c r="BF152" s="312">
        <f t="shared" si="55"/>
        <v>460</v>
      </c>
      <c r="BG152" s="313">
        <f t="shared" si="53"/>
        <v>0</v>
      </c>
      <c r="BH152" s="314">
        <f t="shared" si="54"/>
        <v>0</v>
      </c>
      <c r="BI152" s="47"/>
    </row>
    <row r="153" spans="1:61" x14ac:dyDescent="0.35">
      <c r="A153" s="132">
        <v>29</v>
      </c>
      <c r="B153" s="133" t="s">
        <v>208</v>
      </c>
      <c r="C153" s="134" t="s">
        <v>53</v>
      </c>
      <c r="D153" s="85"/>
      <c r="E153" s="295" t="s">
        <v>177</v>
      </c>
      <c r="F153" s="135" t="s">
        <v>178</v>
      </c>
      <c r="G153" s="136" t="s">
        <v>179</v>
      </c>
      <c r="H153" s="137">
        <v>243941</v>
      </c>
      <c r="I153" s="138">
        <v>3</v>
      </c>
      <c r="J153" s="139">
        <v>270</v>
      </c>
      <c r="K153" s="85">
        <f t="shared" si="56"/>
        <v>3</v>
      </c>
      <c r="L153" s="78"/>
      <c r="M153" s="79"/>
      <c r="N153" s="79">
        <f t="shared" si="38"/>
        <v>0</v>
      </c>
      <c r="O153" s="80"/>
      <c r="P153" s="81"/>
      <c r="Q153" s="81">
        <f t="shared" si="39"/>
        <v>0</v>
      </c>
      <c r="R153" s="82"/>
      <c r="S153" s="83"/>
      <c r="T153" s="83">
        <f t="shared" si="40"/>
        <v>0</v>
      </c>
      <c r="U153" s="84"/>
      <c r="V153" s="85"/>
      <c r="W153" s="85">
        <f t="shared" si="41"/>
        <v>0</v>
      </c>
      <c r="X153" s="80"/>
      <c r="Y153" s="81"/>
      <c r="Z153" s="81">
        <f t="shared" si="42"/>
        <v>0</v>
      </c>
      <c r="AA153" s="86"/>
      <c r="AB153" s="87"/>
      <c r="AC153" s="87">
        <f t="shared" si="43"/>
        <v>0</v>
      </c>
      <c r="AD153" s="88"/>
      <c r="AE153" s="89"/>
      <c r="AF153" s="89">
        <f t="shared" si="44"/>
        <v>0</v>
      </c>
      <c r="AG153" s="82"/>
      <c r="AH153" s="83"/>
      <c r="AI153" s="83">
        <f t="shared" si="45"/>
        <v>0</v>
      </c>
      <c r="AJ153" s="140" t="s">
        <v>181</v>
      </c>
      <c r="AK153" s="90">
        <v>3</v>
      </c>
      <c r="AL153" s="90">
        <f t="shared" si="46"/>
        <v>810</v>
      </c>
      <c r="AM153" s="91"/>
      <c r="AN153" s="92"/>
      <c r="AO153" s="92">
        <f t="shared" si="47"/>
        <v>0</v>
      </c>
      <c r="AP153" s="93"/>
      <c r="AQ153" s="94"/>
      <c r="AR153" s="94">
        <f t="shared" si="48"/>
        <v>0</v>
      </c>
      <c r="AS153" s="95"/>
      <c r="AT153" s="96"/>
      <c r="AU153" s="96">
        <f t="shared" si="49"/>
        <v>0</v>
      </c>
      <c r="AV153" s="82"/>
      <c r="AW153" s="83"/>
      <c r="AX153" s="83">
        <f t="shared" si="50"/>
        <v>0</v>
      </c>
      <c r="AY153" s="97"/>
      <c r="AZ153" s="98"/>
      <c r="BA153" s="98">
        <f t="shared" si="51"/>
        <v>0</v>
      </c>
      <c r="BB153" s="99"/>
      <c r="BC153" s="99"/>
      <c r="BD153" s="99"/>
      <c r="BE153" s="311">
        <f t="shared" si="55"/>
        <v>3</v>
      </c>
      <c r="BF153" s="312">
        <f t="shared" si="55"/>
        <v>810</v>
      </c>
      <c r="BG153" s="313">
        <f t="shared" si="53"/>
        <v>0</v>
      </c>
      <c r="BH153" s="314">
        <f t="shared" si="54"/>
        <v>0</v>
      </c>
      <c r="BI153" s="47"/>
    </row>
    <row r="154" spans="1:61" ht="42" x14ac:dyDescent="0.35">
      <c r="A154" s="132">
        <v>30</v>
      </c>
      <c r="B154" s="133" t="s">
        <v>209</v>
      </c>
      <c r="C154" s="134" t="s">
        <v>53</v>
      </c>
      <c r="D154" s="85"/>
      <c r="E154" s="295" t="s">
        <v>177</v>
      </c>
      <c r="F154" s="135" t="s">
        <v>178</v>
      </c>
      <c r="G154" s="136" t="s">
        <v>179</v>
      </c>
      <c r="H154" s="137">
        <v>243941</v>
      </c>
      <c r="I154" s="138">
        <v>4</v>
      </c>
      <c r="J154" s="139">
        <v>339</v>
      </c>
      <c r="K154" s="85">
        <f t="shared" si="56"/>
        <v>4</v>
      </c>
      <c r="L154" s="78"/>
      <c r="M154" s="79"/>
      <c r="N154" s="79">
        <f t="shared" si="38"/>
        <v>0</v>
      </c>
      <c r="O154" s="80"/>
      <c r="P154" s="81"/>
      <c r="Q154" s="81">
        <f t="shared" si="39"/>
        <v>0</v>
      </c>
      <c r="R154" s="82"/>
      <c r="S154" s="83"/>
      <c r="T154" s="83">
        <f t="shared" si="40"/>
        <v>0</v>
      </c>
      <c r="U154" s="84"/>
      <c r="V154" s="85"/>
      <c r="W154" s="85">
        <f t="shared" si="41"/>
        <v>0</v>
      </c>
      <c r="X154" s="80"/>
      <c r="Y154" s="81"/>
      <c r="Z154" s="81">
        <f t="shared" si="42"/>
        <v>0</v>
      </c>
      <c r="AA154" s="86"/>
      <c r="AB154" s="87"/>
      <c r="AC154" s="87">
        <f t="shared" si="43"/>
        <v>0</v>
      </c>
      <c r="AD154" s="88"/>
      <c r="AE154" s="89"/>
      <c r="AF154" s="89">
        <f t="shared" si="44"/>
        <v>0</v>
      </c>
      <c r="AG154" s="82"/>
      <c r="AH154" s="83"/>
      <c r="AI154" s="83">
        <f t="shared" si="45"/>
        <v>0</v>
      </c>
      <c r="AJ154" s="140"/>
      <c r="AK154" s="90"/>
      <c r="AL154" s="90">
        <f t="shared" si="46"/>
        <v>0</v>
      </c>
      <c r="AM154" s="91"/>
      <c r="AN154" s="92"/>
      <c r="AO154" s="92">
        <f t="shared" si="47"/>
        <v>0</v>
      </c>
      <c r="AP154" s="93" t="s">
        <v>192</v>
      </c>
      <c r="AQ154" s="94">
        <v>4</v>
      </c>
      <c r="AR154" s="94">
        <f t="shared" si="48"/>
        <v>1356</v>
      </c>
      <c r="AS154" s="95"/>
      <c r="AT154" s="96"/>
      <c r="AU154" s="96">
        <f t="shared" si="49"/>
        <v>0</v>
      </c>
      <c r="AV154" s="82"/>
      <c r="AW154" s="83"/>
      <c r="AX154" s="83">
        <f t="shared" si="50"/>
        <v>0</v>
      </c>
      <c r="AY154" s="97"/>
      <c r="AZ154" s="98"/>
      <c r="BA154" s="98">
        <f t="shared" si="51"/>
        <v>0</v>
      </c>
      <c r="BB154" s="99"/>
      <c r="BC154" s="99"/>
      <c r="BD154" s="99"/>
      <c r="BE154" s="311">
        <f t="shared" si="55"/>
        <v>4</v>
      </c>
      <c r="BF154" s="312">
        <f t="shared" si="55"/>
        <v>1356</v>
      </c>
      <c r="BG154" s="313">
        <f t="shared" si="53"/>
        <v>0</v>
      </c>
      <c r="BH154" s="314">
        <f t="shared" si="54"/>
        <v>0</v>
      </c>
      <c r="BI154" s="47"/>
    </row>
    <row r="155" spans="1:61" ht="42" x14ac:dyDescent="0.35">
      <c r="A155" s="132">
        <v>31</v>
      </c>
      <c r="B155" s="133" t="s">
        <v>210</v>
      </c>
      <c r="C155" s="134" t="s">
        <v>53</v>
      </c>
      <c r="D155" s="85"/>
      <c r="E155" s="295" t="s">
        <v>177</v>
      </c>
      <c r="F155" s="135" t="s">
        <v>178</v>
      </c>
      <c r="G155" s="136" t="s">
        <v>179</v>
      </c>
      <c r="H155" s="137">
        <v>243941</v>
      </c>
      <c r="I155" s="138">
        <v>4</v>
      </c>
      <c r="J155" s="139">
        <v>339</v>
      </c>
      <c r="K155" s="85">
        <f t="shared" si="56"/>
        <v>4</v>
      </c>
      <c r="L155" s="78"/>
      <c r="M155" s="79"/>
      <c r="N155" s="79">
        <f t="shared" si="38"/>
        <v>0</v>
      </c>
      <c r="O155" s="80"/>
      <c r="P155" s="81"/>
      <c r="Q155" s="81">
        <f t="shared" si="39"/>
        <v>0</v>
      </c>
      <c r="R155" s="82"/>
      <c r="S155" s="83"/>
      <c r="T155" s="83">
        <f t="shared" si="40"/>
        <v>0</v>
      </c>
      <c r="U155" s="84"/>
      <c r="V155" s="85"/>
      <c r="W155" s="85">
        <f t="shared" si="41"/>
        <v>0</v>
      </c>
      <c r="X155" s="80"/>
      <c r="Y155" s="81"/>
      <c r="Z155" s="81">
        <f t="shared" si="42"/>
        <v>0</v>
      </c>
      <c r="AA155" s="86"/>
      <c r="AB155" s="87"/>
      <c r="AC155" s="87">
        <f t="shared" si="43"/>
        <v>0</v>
      </c>
      <c r="AD155" s="88"/>
      <c r="AE155" s="89"/>
      <c r="AF155" s="89">
        <f t="shared" si="44"/>
        <v>0</v>
      </c>
      <c r="AG155" s="82"/>
      <c r="AH155" s="83"/>
      <c r="AI155" s="83">
        <f t="shared" si="45"/>
        <v>0</v>
      </c>
      <c r="AJ155" s="140"/>
      <c r="AK155" s="90"/>
      <c r="AL155" s="90">
        <f t="shared" si="46"/>
        <v>0</v>
      </c>
      <c r="AM155" s="91"/>
      <c r="AN155" s="92"/>
      <c r="AO155" s="92">
        <f t="shared" si="47"/>
        <v>0</v>
      </c>
      <c r="AP155" s="93" t="s">
        <v>192</v>
      </c>
      <c r="AQ155" s="94">
        <v>4</v>
      </c>
      <c r="AR155" s="94">
        <f t="shared" si="48"/>
        <v>1356</v>
      </c>
      <c r="AS155" s="95"/>
      <c r="AT155" s="96"/>
      <c r="AU155" s="96">
        <f t="shared" si="49"/>
        <v>0</v>
      </c>
      <c r="AV155" s="82"/>
      <c r="AW155" s="83"/>
      <c r="AX155" s="83">
        <f t="shared" si="50"/>
        <v>0</v>
      </c>
      <c r="AY155" s="97"/>
      <c r="AZ155" s="98"/>
      <c r="BA155" s="98">
        <f t="shared" si="51"/>
        <v>0</v>
      </c>
      <c r="BB155" s="99"/>
      <c r="BC155" s="99"/>
      <c r="BD155" s="99"/>
      <c r="BE155" s="311">
        <f t="shared" si="55"/>
        <v>4</v>
      </c>
      <c r="BF155" s="312">
        <f t="shared" si="55"/>
        <v>1356</v>
      </c>
      <c r="BG155" s="313">
        <f t="shared" si="53"/>
        <v>0</v>
      </c>
      <c r="BH155" s="314">
        <f t="shared" si="54"/>
        <v>0</v>
      </c>
      <c r="BI155" s="47"/>
    </row>
    <row r="156" spans="1:61" x14ac:dyDescent="0.35">
      <c r="A156" s="132">
        <v>32</v>
      </c>
      <c r="B156" s="133" t="s">
        <v>211</v>
      </c>
      <c r="C156" s="134" t="s">
        <v>53</v>
      </c>
      <c r="D156" s="85"/>
      <c r="E156" s="295" t="s">
        <v>177</v>
      </c>
      <c r="F156" s="135" t="s">
        <v>178</v>
      </c>
      <c r="G156" s="136" t="s">
        <v>179</v>
      </c>
      <c r="H156" s="137">
        <v>243941</v>
      </c>
      <c r="I156" s="138">
        <v>1</v>
      </c>
      <c r="J156" s="139">
        <v>3490</v>
      </c>
      <c r="K156" s="85">
        <f t="shared" si="56"/>
        <v>1</v>
      </c>
      <c r="L156" s="78"/>
      <c r="M156" s="79"/>
      <c r="N156" s="79">
        <f t="shared" si="38"/>
        <v>0</v>
      </c>
      <c r="O156" s="80"/>
      <c r="P156" s="81"/>
      <c r="Q156" s="81">
        <f t="shared" si="39"/>
        <v>0</v>
      </c>
      <c r="R156" s="82"/>
      <c r="S156" s="83"/>
      <c r="T156" s="83">
        <f t="shared" si="40"/>
        <v>0</v>
      </c>
      <c r="U156" s="84"/>
      <c r="V156" s="85"/>
      <c r="W156" s="85">
        <f t="shared" si="41"/>
        <v>0</v>
      </c>
      <c r="X156" s="80"/>
      <c r="Y156" s="81"/>
      <c r="Z156" s="81">
        <f t="shared" si="42"/>
        <v>0</v>
      </c>
      <c r="AA156" s="86"/>
      <c r="AB156" s="87"/>
      <c r="AC156" s="87">
        <f t="shared" si="43"/>
        <v>0</v>
      </c>
      <c r="AD156" s="88"/>
      <c r="AE156" s="89"/>
      <c r="AF156" s="89">
        <f t="shared" si="44"/>
        <v>0</v>
      </c>
      <c r="AG156" s="82"/>
      <c r="AH156" s="83"/>
      <c r="AI156" s="83">
        <f t="shared" si="45"/>
        <v>0</v>
      </c>
      <c r="AJ156" s="140"/>
      <c r="AK156" s="90"/>
      <c r="AL156" s="90">
        <f t="shared" si="46"/>
        <v>0</v>
      </c>
      <c r="AM156" s="91"/>
      <c r="AN156" s="92"/>
      <c r="AO156" s="92">
        <f t="shared" si="47"/>
        <v>0</v>
      </c>
      <c r="AP156" s="93" t="s">
        <v>192</v>
      </c>
      <c r="AQ156" s="94">
        <v>1</v>
      </c>
      <c r="AR156" s="94">
        <f t="shared" si="48"/>
        <v>3490</v>
      </c>
      <c r="AS156" s="95"/>
      <c r="AT156" s="96"/>
      <c r="AU156" s="96">
        <f t="shared" si="49"/>
        <v>0</v>
      </c>
      <c r="AV156" s="82"/>
      <c r="AW156" s="83"/>
      <c r="AX156" s="83">
        <f t="shared" si="50"/>
        <v>0</v>
      </c>
      <c r="AY156" s="97"/>
      <c r="AZ156" s="98"/>
      <c r="BA156" s="98">
        <f t="shared" si="51"/>
        <v>0</v>
      </c>
      <c r="BB156" s="99"/>
      <c r="BC156" s="99"/>
      <c r="BD156" s="99"/>
      <c r="BE156" s="311">
        <f t="shared" si="55"/>
        <v>1</v>
      </c>
      <c r="BF156" s="312">
        <f t="shared" si="55"/>
        <v>3490</v>
      </c>
      <c r="BG156" s="313">
        <f t="shared" si="53"/>
        <v>0</v>
      </c>
      <c r="BH156" s="314">
        <f t="shared" si="54"/>
        <v>0</v>
      </c>
      <c r="BI156" s="47"/>
    </row>
    <row r="157" spans="1:61" x14ac:dyDescent="0.35">
      <c r="A157" s="132">
        <v>33</v>
      </c>
      <c r="B157" s="133" t="s">
        <v>212</v>
      </c>
      <c r="C157" s="134" t="s">
        <v>53</v>
      </c>
      <c r="D157" s="85"/>
      <c r="E157" s="295" t="s">
        <v>177</v>
      </c>
      <c r="F157" s="135" t="s">
        <v>178</v>
      </c>
      <c r="G157" s="136" t="s">
        <v>179</v>
      </c>
      <c r="H157" s="137">
        <v>243941</v>
      </c>
      <c r="I157" s="138">
        <v>1</v>
      </c>
      <c r="J157" s="139">
        <v>4500</v>
      </c>
      <c r="K157" s="85">
        <f t="shared" si="56"/>
        <v>1</v>
      </c>
      <c r="L157" s="78"/>
      <c r="M157" s="79"/>
      <c r="N157" s="79">
        <f t="shared" si="38"/>
        <v>0</v>
      </c>
      <c r="O157" s="80"/>
      <c r="P157" s="81"/>
      <c r="Q157" s="81">
        <f t="shared" si="39"/>
        <v>0</v>
      </c>
      <c r="R157" s="82"/>
      <c r="S157" s="83"/>
      <c r="T157" s="83">
        <f t="shared" si="40"/>
        <v>0</v>
      </c>
      <c r="U157" s="84"/>
      <c r="V157" s="85"/>
      <c r="W157" s="85">
        <f t="shared" si="41"/>
        <v>0</v>
      </c>
      <c r="X157" s="80"/>
      <c r="Y157" s="81"/>
      <c r="Z157" s="81">
        <f t="shared" si="42"/>
        <v>0</v>
      </c>
      <c r="AA157" s="86"/>
      <c r="AB157" s="87"/>
      <c r="AC157" s="87">
        <f t="shared" si="43"/>
        <v>0</v>
      </c>
      <c r="AD157" s="88"/>
      <c r="AE157" s="89"/>
      <c r="AF157" s="89">
        <f t="shared" si="44"/>
        <v>0</v>
      </c>
      <c r="AG157" s="82"/>
      <c r="AH157" s="83"/>
      <c r="AI157" s="83">
        <f t="shared" si="45"/>
        <v>0</v>
      </c>
      <c r="AJ157" s="140"/>
      <c r="AK157" s="90"/>
      <c r="AL157" s="90">
        <f t="shared" si="46"/>
        <v>0</v>
      </c>
      <c r="AM157" s="91"/>
      <c r="AN157" s="92"/>
      <c r="AO157" s="92">
        <f t="shared" si="47"/>
        <v>0</v>
      </c>
      <c r="AP157" s="93" t="s">
        <v>192</v>
      </c>
      <c r="AQ157" s="94">
        <v>1</v>
      </c>
      <c r="AR157" s="94">
        <f t="shared" si="48"/>
        <v>4500</v>
      </c>
      <c r="AS157" s="95"/>
      <c r="AT157" s="96"/>
      <c r="AU157" s="96">
        <f t="shared" si="49"/>
        <v>0</v>
      </c>
      <c r="AV157" s="82"/>
      <c r="AW157" s="83"/>
      <c r="AX157" s="83">
        <f t="shared" si="50"/>
        <v>0</v>
      </c>
      <c r="AY157" s="97"/>
      <c r="AZ157" s="98"/>
      <c r="BA157" s="98">
        <f t="shared" si="51"/>
        <v>0</v>
      </c>
      <c r="BB157" s="99"/>
      <c r="BC157" s="99"/>
      <c r="BD157" s="99"/>
      <c r="BE157" s="311">
        <f t="shared" si="55"/>
        <v>1</v>
      </c>
      <c r="BF157" s="312">
        <f t="shared" si="55"/>
        <v>4500</v>
      </c>
      <c r="BG157" s="313">
        <f t="shared" si="53"/>
        <v>0</v>
      </c>
      <c r="BH157" s="314">
        <f t="shared" si="54"/>
        <v>0</v>
      </c>
      <c r="BI157" s="47"/>
    </row>
    <row r="158" spans="1:61" x14ac:dyDescent="0.35">
      <c r="A158" s="132">
        <v>34</v>
      </c>
      <c r="B158" s="133" t="s">
        <v>213</v>
      </c>
      <c r="C158" s="134" t="s">
        <v>53</v>
      </c>
      <c r="D158" s="85"/>
      <c r="E158" s="295" t="s">
        <v>177</v>
      </c>
      <c r="F158" s="135" t="s">
        <v>178</v>
      </c>
      <c r="G158" s="136" t="s">
        <v>179</v>
      </c>
      <c r="H158" s="137">
        <v>243941</v>
      </c>
      <c r="I158" s="138">
        <v>1</v>
      </c>
      <c r="J158" s="139">
        <v>1890</v>
      </c>
      <c r="K158" s="85">
        <f t="shared" si="56"/>
        <v>1</v>
      </c>
      <c r="L158" s="78"/>
      <c r="M158" s="79"/>
      <c r="N158" s="79">
        <f t="shared" si="38"/>
        <v>0</v>
      </c>
      <c r="O158" s="80"/>
      <c r="P158" s="81"/>
      <c r="Q158" s="81">
        <f t="shared" si="39"/>
        <v>0</v>
      </c>
      <c r="R158" s="82"/>
      <c r="S158" s="83"/>
      <c r="T158" s="83">
        <f t="shared" si="40"/>
        <v>0</v>
      </c>
      <c r="U158" s="84"/>
      <c r="V158" s="85"/>
      <c r="W158" s="85">
        <f t="shared" si="41"/>
        <v>0</v>
      </c>
      <c r="X158" s="80"/>
      <c r="Y158" s="81"/>
      <c r="Z158" s="81">
        <f t="shared" si="42"/>
        <v>0</v>
      </c>
      <c r="AA158" s="86"/>
      <c r="AB158" s="87"/>
      <c r="AC158" s="87">
        <f t="shared" si="43"/>
        <v>0</v>
      </c>
      <c r="AD158" s="88"/>
      <c r="AE158" s="89"/>
      <c r="AF158" s="89">
        <f t="shared" si="44"/>
        <v>0</v>
      </c>
      <c r="AG158" s="82"/>
      <c r="AH158" s="83"/>
      <c r="AI158" s="83">
        <f t="shared" si="45"/>
        <v>0</v>
      </c>
      <c r="AJ158" s="140"/>
      <c r="AK158" s="90"/>
      <c r="AL158" s="90">
        <f t="shared" si="46"/>
        <v>0</v>
      </c>
      <c r="AM158" s="91" t="s">
        <v>214</v>
      </c>
      <c r="AN158" s="92">
        <v>1</v>
      </c>
      <c r="AO158" s="92">
        <f t="shared" si="47"/>
        <v>1890</v>
      </c>
      <c r="AP158" s="93"/>
      <c r="AQ158" s="94"/>
      <c r="AR158" s="94">
        <f t="shared" si="48"/>
        <v>0</v>
      </c>
      <c r="AS158" s="95"/>
      <c r="AT158" s="96"/>
      <c r="AU158" s="96">
        <f t="shared" si="49"/>
        <v>0</v>
      </c>
      <c r="AV158" s="82"/>
      <c r="AW158" s="83"/>
      <c r="AX158" s="83">
        <f t="shared" si="50"/>
        <v>0</v>
      </c>
      <c r="AY158" s="97"/>
      <c r="AZ158" s="98"/>
      <c r="BA158" s="98">
        <f t="shared" si="51"/>
        <v>0</v>
      </c>
      <c r="BB158" s="99"/>
      <c r="BC158" s="99"/>
      <c r="BD158" s="99"/>
      <c r="BE158" s="311">
        <f t="shared" si="55"/>
        <v>1</v>
      </c>
      <c r="BF158" s="312">
        <f t="shared" si="55"/>
        <v>1890</v>
      </c>
      <c r="BG158" s="313">
        <f t="shared" si="53"/>
        <v>0</v>
      </c>
      <c r="BH158" s="314">
        <f t="shared" si="54"/>
        <v>0</v>
      </c>
      <c r="BI158" s="47"/>
    </row>
    <row r="159" spans="1:61" x14ac:dyDescent="0.35">
      <c r="A159" s="132">
        <v>35</v>
      </c>
      <c r="B159" s="133" t="s">
        <v>215</v>
      </c>
      <c r="C159" s="134" t="s">
        <v>53</v>
      </c>
      <c r="D159" s="85"/>
      <c r="E159" s="295" t="s">
        <v>177</v>
      </c>
      <c r="F159" s="135" t="s">
        <v>178</v>
      </c>
      <c r="G159" s="136" t="s">
        <v>179</v>
      </c>
      <c r="H159" s="137">
        <v>243941</v>
      </c>
      <c r="I159" s="138">
        <v>1</v>
      </c>
      <c r="J159" s="139">
        <v>2500</v>
      </c>
      <c r="K159" s="85">
        <f t="shared" si="56"/>
        <v>1</v>
      </c>
      <c r="L159" s="78"/>
      <c r="M159" s="79"/>
      <c r="N159" s="79">
        <f t="shared" si="38"/>
        <v>0</v>
      </c>
      <c r="O159" s="80"/>
      <c r="P159" s="81"/>
      <c r="Q159" s="81">
        <f t="shared" si="39"/>
        <v>0</v>
      </c>
      <c r="R159" s="82"/>
      <c r="S159" s="83"/>
      <c r="T159" s="83">
        <f t="shared" si="40"/>
        <v>0</v>
      </c>
      <c r="U159" s="84"/>
      <c r="V159" s="85"/>
      <c r="W159" s="85">
        <f t="shared" si="41"/>
        <v>0</v>
      </c>
      <c r="X159" s="80"/>
      <c r="Y159" s="81"/>
      <c r="Z159" s="81">
        <f t="shared" si="42"/>
        <v>0</v>
      </c>
      <c r="AA159" s="86"/>
      <c r="AB159" s="87"/>
      <c r="AC159" s="87">
        <f t="shared" si="43"/>
        <v>0</v>
      </c>
      <c r="AD159" s="88"/>
      <c r="AE159" s="89"/>
      <c r="AF159" s="89">
        <f t="shared" si="44"/>
        <v>0</v>
      </c>
      <c r="AG159" s="82"/>
      <c r="AH159" s="83"/>
      <c r="AI159" s="83">
        <f t="shared" si="45"/>
        <v>0</v>
      </c>
      <c r="AJ159" s="140"/>
      <c r="AK159" s="90"/>
      <c r="AL159" s="90">
        <f t="shared" si="46"/>
        <v>0</v>
      </c>
      <c r="AM159" s="91" t="s">
        <v>214</v>
      </c>
      <c r="AN159" s="92">
        <v>1</v>
      </c>
      <c r="AO159" s="92">
        <f t="shared" si="47"/>
        <v>2500</v>
      </c>
      <c r="AP159" s="93"/>
      <c r="AQ159" s="94"/>
      <c r="AR159" s="94">
        <f t="shared" si="48"/>
        <v>0</v>
      </c>
      <c r="AS159" s="95"/>
      <c r="AT159" s="96"/>
      <c r="AU159" s="96">
        <f t="shared" si="49"/>
        <v>0</v>
      </c>
      <c r="AV159" s="82"/>
      <c r="AW159" s="83"/>
      <c r="AX159" s="83">
        <f t="shared" si="50"/>
        <v>0</v>
      </c>
      <c r="AY159" s="97"/>
      <c r="AZ159" s="98"/>
      <c r="BA159" s="98">
        <f t="shared" si="51"/>
        <v>0</v>
      </c>
      <c r="BB159" s="99"/>
      <c r="BC159" s="99"/>
      <c r="BD159" s="99"/>
      <c r="BE159" s="311">
        <f t="shared" si="55"/>
        <v>1</v>
      </c>
      <c r="BF159" s="312">
        <f t="shared" si="55"/>
        <v>2500</v>
      </c>
      <c r="BG159" s="313">
        <f t="shared" si="53"/>
        <v>0</v>
      </c>
      <c r="BH159" s="314">
        <f t="shared" si="54"/>
        <v>0</v>
      </c>
      <c r="BI159" s="47"/>
    </row>
    <row r="160" spans="1:61" ht="42" x14ac:dyDescent="0.35">
      <c r="A160" s="132">
        <v>36</v>
      </c>
      <c r="B160" s="133" t="s">
        <v>216</v>
      </c>
      <c r="C160" s="134" t="s">
        <v>53</v>
      </c>
      <c r="D160" s="85"/>
      <c r="E160" s="295" t="s">
        <v>177</v>
      </c>
      <c r="F160" s="135" t="s">
        <v>178</v>
      </c>
      <c r="G160" s="136" t="s">
        <v>179</v>
      </c>
      <c r="H160" s="137">
        <v>243941</v>
      </c>
      <c r="I160" s="138">
        <v>1</v>
      </c>
      <c r="J160" s="139">
        <v>2350</v>
      </c>
      <c r="K160" s="85">
        <f t="shared" si="56"/>
        <v>1</v>
      </c>
      <c r="L160" s="78"/>
      <c r="M160" s="79"/>
      <c r="N160" s="79">
        <f t="shared" si="38"/>
        <v>0</v>
      </c>
      <c r="O160" s="80"/>
      <c r="P160" s="81"/>
      <c r="Q160" s="81">
        <f t="shared" si="39"/>
        <v>0</v>
      </c>
      <c r="R160" s="82"/>
      <c r="S160" s="83"/>
      <c r="T160" s="83">
        <f t="shared" si="40"/>
        <v>0</v>
      </c>
      <c r="U160" s="84"/>
      <c r="V160" s="85"/>
      <c r="W160" s="85">
        <f t="shared" si="41"/>
        <v>0</v>
      </c>
      <c r="X160" s="80"/>
      <c r="Y160" s="81"/>
      <c r="Z160" s="81">
        <f t="shared" si="42"/>
        <v>0</v>
      </c>
      <c r="AA160" s="86"/>
      <c r="AB160" s="87"/>
      <c r="AC160" s="87">
        <f t="shared" si="43"/>
        <v>0</v>
      </c>
      <c r="AD160" s="88"/>
      <c r="AE160" s="89"/>
      <c r="AF160" s="89">
        <f t="shared" si="44"/>
        <v>0</v>
      </c>
      <c r="AG160" s="82"/>
      <c r="AH160" s="83"/>
      <c r="AI160" s="83">
        <f t="shared" si="45"/>
        <v>0</v>
      </c>
      <c r="AJ160" s="140"/>
      <c r="AK160" s="90"/>
      <c r="AL160" s="90">
        <f t="shared" si="46"/>
        <v>0</v>
      </c>
      <c r="AM160" s="91"/>
      <c r="AN160" s="92"/>
      <c r="AO160" s="92">
        <f t="shared" si="47"/>
        <v>0</v>
      </c>
      <c r="AP160" s="93"/>
      <c r="AQ160" s="94"/>
      <c r="AR160" s="94">
        <f t="shared" si="48"/>
        <v>0</v>
      </c>
      <c r="AS160" s="95"/>
      <c r="AT160" s="96"/>
      <c r="AU160" s="96">
        <f t="shared" si="49"/>
        <v>0</v>
      </c>
      <c r="AV160" s="82"/>
      <c r="AW160" s="83"/>
      <c r="AX160" s="83">
        <f t="shared" si="50"/>
        <v>0</v>
      </c>
      <c r="AY160" s="97" t="s">
        <v>217</v>
      </c>
      <c r="AZ160" s="98">
        <v>1</v>
      </c>
      <c r="BA160" s="98">
        <f t="shared" si="51"/>
        <v>2350</v>
      </c>
      <c r="BB160" s="99"/>
      <c r="BC160" s="99"/>
      <c r="BD160" s="99"/>
      <c r="BE160" s="311">
        <f t="shared" si="55"/>
        <v>1</v>
      </c>
      <c r="BF160" s="312">
        <f t="shared" si="55"/>
        <v>2350</v>
      </c>
      <c r="BG160" s="313">
        <f t="shared" si="53"/>
        <v>0</v>
      </c>
      <c r="BH160" s="314">
        <f t="shared" si="54"/>
        <v>0</v>
      </c>
      <c r="BI160" s="47"/>
    </row>
    <row r="161" spans="1:61" ht="42" x14ac:dyDescent="0.35">
      <c r="A161" s="132">
        <v>37</v>
      </c>
      <c r="B161" s="133" t="s">
        <v>218</v>
      </c>
      <c r="C161" s="134" t="s">
        <v>53</v>
      </c>
      <c r="D161" s="85"/>
      <c r="E161" s="295" t="s">
        <v>177</v>
      </c>
      <c r="F161" s="135" t="s">
        <v>178</v>
      </c>
      <c r="G161" s="136" t="s">
        <v>179</v>
      </c>
      <c r="H161" s="137">
        <v>243941</v>
      </c>
      <c r="I161" s="138">
        <v>1</v>
      </c>
      <c r="J161" s="139">
        <v>2760</v>
      </c>
      <c r="K161" s="85">
        <f t="shared" si="56"/>
        <v>1</v>
      </c>
      <c r="L161" s="78"/>
      <c r="M161" s="79"/>
      <c r="N161" s="79">
        <f t="shared" si="38"/>
        <v>0</v>
      </c>
      <c r="O161" s="80"/>
      <c r="P161" s="81"/>
      <c r="Q161" s="81">
        <f t="shared" si="39"/>
        <v>0</v>
      </c>
      <c r="R161" s="82"/>
      <c r="S161" s="83"/>
      <c r="T161" s="83">
        <f t="shared" si="40"/>
        <v>0</v>
      </c>
      <c r="U161" s="84"/>
      <c r="V161" s="85"/>
      <c r="W161" s="85">
        <f t="shared" si="41"/>
        <v>0</v>
      </c>
      <c r="X161" s="80"/>
      <c r="Y161" s="81"/>
      <c r="Z161" s="81">
        <f t="shared" si="42"/>
        <v>0</v>
      </c>
      <c r="AA161" s="86"/>
      <c r="AB161" s="87"/>
      <c r="AC161" s="87">
        <f t="shared" si="43"/>
        <v>0</v>
      </c>
      <c r="AD161" s="88"/>
      <c r="AE161" s="89"/>
      <c r="AF161" s="89">
        <f t="shared" si="44"/>
        <v>0</v>
      </c>
      <c r="AG161" s="82"/>
      <c r="AH161" s="83"/>
      <c r="AI161" s="83">
        <f t="shared" si="45"/>
        <v>0</v>
      </c>
      <c r="AJ161" s="140"/>
      <c r="AK161" s="90"/>
      <c r="AL161" s="90">
        <f t="shared" si="46"/>
        <v>0</v>
      </c>
      <c r="AM161" s="91"/>
      <c r="AN161" s="92"/>
      <c r="AO161" s="92">
        <f t="shared" si="47"/>
        <v>0</v>
      </c>
      <c r="AP161" s="93"/>
      <c r="AQ161" s="94"/>
      <c r="AR161" s="94">
        <f t="shared" si="48"/>
        <v>0</v>
      </c>
      <c r="AS161" s="95"/>
      <c r="AT161" s="96"/>
      <c r="AU161" s="96">
        <f t="shared" si="49"/>
        <v>0</v>
      </c>
      <c r="AV161" s="82"/>
      <c r="AW161" s="83"/>
      <c r="AX161" s="83">
        <f t="shared" si="50"/>
        <v>0</v>
      </c>
      <c r="AY161" s="97" t="s">
        <v>217</v>
      </c>
      <c r="AZ161" s="98">
        <v>1</v>
      </c>
      <c r="BA161" s="98">
        <f t="shared" si="51"/>
        <v>2760</v>
      </c>
      <c r="BB161" s="99"/>
      <c r="BC161" s="99"/>
      <c r="BD161" s="99"/>
      <c r="BE161" s="311">
        <f t="shared" si="55"/>
        <v>1</v>
      </c>
      <c r="BF161" s="312">
        <f t="shared" si="55"/>
        <v>2760</v>
      </c>
      <c r="BG161" s="313">
        <f t="shared" si="53"/>
        <v>0</v>
      </c>
      <c r="BH161" s="314">
        <f t="shared" si="54"/>
        <v>0</v>
      </c>
      <c r="BI161" s="47"/>
    </row>
    <row r="162" spans="1:61" ht="42" x14ac:dyDescent="0.35">
      <c r="A162" s="132">
        <v>38</v>
      </c>
      <c r="B162" s="133" t="s">
        <v>219</v>
      </c>
      <c r="C162" s="134" t="s">
        <v>53</v>
      </c>
      <c r="D162" s="85"/>
      <c r="E162" s="295" t="s">
        <v>177</v>
      </c>
      <c r="F162" s="135" t="s">
        <v>178</v>
      </c>
      <c r="G162" s="136" t="s">
        <v>179</v>
      </c>
      <c r="H162" s="137">
        <v>243941</v>
      </c>
      <c r="I162" s="138">
        <v>1</v>
      </c>
      <c r="J162" s="139">
        <v>3050</v>
      </c>
      <c r="K162" s="85">
        <f t="shared" si="56"/>
        <v>1</v>
      </c>
      <c r="L162" s="78"/>
      <c r="M162" s="79"/>
      <c r="N162" s="79">
        <f t="shared" si="38"/>
        <v>0</v>
      </c>
      <c r="O162" s="80"/>
      <c r="P162" s="81"/>
      <c r="Q162" s="81">
        <f t="shared" si="39"/>
        <v>0</v>
      </c>
      <c r="R162" s="82"/>
      <c r="S162" s="83"/>
      <c r="T162" s="83">
        <f t="shared" si="40"/>
        <v>0</v>
      </c>
      <c r="U162" s="84"/>
      <c r="V162" s="85"/>
      <c r="W162" s="85">
        <f t="shared" si="41"/>
        <v>0</v>
      </c>
      <c r="X162" s="80"/>
      <c r="Y162" s="81"/>
      <c r="Z162" s="81">
        <f t="shared" si="42"/>
        <v>0</v>
      </c>
      <c r="AA162" s="86"/>
      <c r="AB162" s="87"/>
      <c r="AC162" s="87">
        <f t="shared" si="43"/>
        <v>0</v>
      </c>
      <c r="AD162" s="88"/>
      <c r="AE162" s="89"/>
      <c r="AF162" s="89">
        <f t="shared" si="44"/>
        <v>0</v>
      </c>
      <c r="AG162" s="82"/>
      <c r="AH162" s="83"/>
      <c r="AI162" s="83">
        <f t="shared" si="45"/>
        <v>0</v>
      </c>
      <c r="AJ162" s="140"/>
      <c r="AK162" s="90"/>
      <c r="AL162" s="90">
        <f t="shared" si="46"/>
        <v>0</v>
      </c>
      <c r="AM162" s="91"/>
      <c r="AN162" s="92"/>
      <c r="AO162" s="92">
        <f t="shared" si="47"/>
        <v>0</v>
      </c>
      <c r="AP162" s="93"/>
      <c r="AQ162" s="94"/>
      <c r="AR162" s="94">
        <f t="shared" si="48"/>
        <v>0</v>
      </c>
      <c r="AS162" s="95"/>
      <c r="AT162" s="96"/>
      <c r="AU162" s="96">
        <f t="shared" si="49"/>
        <v>0</v>
      </c>
      <c r="AV162" s="82"/>
      <c r="AW162" s="83"/>
      <c r="AX162" s="83">
        <f t="shared" si="50"/>
        <v>0</v>
      </c>
      <c r="AY162" s="97" t="s">
        <v>217</v>
      </c>
      <c r="AZ162" s="98">
        <v>1</v>
      </c>
      <c r="BA162" s="98">
        <f t="shared" si="51"/>
        <v>3050</v>
      </c>
      <c r="BB162" s="99"/>
      <c r="BC162" s="99"/>
      <c r="BD162" s="99"/>
      <c r="BE162" s="311">
        <f t="shared" si="55"/>
        <v>1</v>
      </c>
      <c r="BF162" s="312">
        <f t="shared" si="55"/>
        <v>3050</v>
      </c>
      <c r="BG162" s="313">
        <f t="shared" si="53"/>
        <v>0</v>
      </c>
      <c r="BH162" s="314">
        <f t="shared" si="54"/>
        <v>0</v>
      </c>
      <c r="BI162" s="47"/>
    </row>
    <row r="163" spans="1:61" s="154" customFormat="1" ht="26.25" x14ac:dyDescent="0.4">
      <c r="A163" s="141"/>
      <c r="B163" s="103" t="s">
        <v>5</v>
      </c>
      <c r="C163" s="142"/>
      <c r="D163" s="104">
        <f>'[1]งวด 30-10-67'!BC82</f>
        <v>0</v>
      </c>
      <c r="E163" s="105"/>
      <c r="F163" s="143"/>
      <c r="G163" s="144"/>
      <c r="H163" s="145"/>
      <c r="I163" s="146"/>
      <c r="J163" s="147"/>
      <c r="K163" s="104">
        <f t="shared" si="56"/>
        <v>0</v>
      </c>
      <c r="L163" s="148"/>
      <c r="M163" s="149"/>
      <c r="N163" s="149">
        <f>SUM(N125:N162)</f>
        <v>55995</v>
      </c>
      <c r="O163" s="148"/>
      <c r="P163" s="149"/>
      <c r="Q163" s="149">
        <f>SUM(Q125:Q162)</f>
        <v>0</v>
      </c>
      <c r="R163" s="148"/>
      <c r="S163" s="149"/>
      <c r="T163" s="149">
        <f>SUM(T125:T162)</f>
        <v>14170</v>
      </c>
      <c r="U163" s="148"/>
      <c r="V163" s="149"/>
      <c r="W163" s="149">
        <f>SUM(W125:W162)</f>
        <v>10240</v>
      </c>
      <c r="X163" s="148"/>
      <c r="Y163" s="149"/>
      <c r="Z163" s="149">
        <f>SUM(Z125:Z162)</f>
        <v>0</v>
      </c>
      <c r="AA163" s="148"/>
      <c r="AB163" s="149"/>
      <c r="AC163" s="149">
        <f>SUM(AC125:AC162)</f>
        <v>0</v>
      </c>
      <c r="AD163" s="148"/>
      <c r="AE163" s="149"/>
      <c r="AF163" s="149">
        <f>SUM(AF125:AF162)</f>
        <v>0</v>
      </c>
      <c r="AG163" s="148"/>
      <c r="AH163" s="149"/>
      <c r="AI163" s="149">
        <f>SUM(AI125:AI162)</f>
        <v>0</v>
      </c>
      <c r="AJ163" s="148"/>
      <c r="AK163" s="149"/>
      <c r="AL163" s="149">
        <f>SUM(AL125:AL162)</f>
        <v>43170</v>
      </c>
      <c r="AM163" s="148"/>
      <c r="AN163" s="149"/>
      <c r="AO163" s="149">
        <f>SUM(AO125:AO162)</f>
        <v>4390</v>
      </c>
      <c r="AP163" s="150"/>
      <c r="AQ163" s="149"/>
      <c r="AR163" s="149">
        <f>SUM(AR125:AR162)</f>
        <v>15982</v>
      </c>
      <c r="AS163" s="148"/>
      <c r="AT163" s="149"/>
      <c r="AU163" s="149">
        <f>SUM(AU125:AU162)</f>
        <v>0</v>
      </c>
      <c r="AV163" s="148"/>
      <c r="AW163" s="149"/>
      <c r="AX163" s="149">
        <f>SUM(AX125:AX162)</f>
        <v>0</v>
      </c>
      <c r="AY163" s="148"/>
      <c r="AZ163" s="149"/>
      <c r="BA163" s="149">
        <f>SUM(BA125:BA162)</f>
        <v>8160</v>
      </c>
      <c r="BB163" s="151"/>
      <c r="BC163" s="151"/>
      <c r="BD163" s="149">
        <f>SUM(BD125:BD162)</f>
        <v>0</v>
      </c>
      <c r="BE163" s="152"/>
      <c r="BF163" s="151">
        <f>SUM(BF125:BF162)</f>
        <v>152107</v>
      </c>
      <c r="BG163" s="112"/>
      <c r="BH163" s="153">
        <f>SUM(BH125:BH162)</f>
        <v>1581</v>
      </c>
      <c r="BI163" s="143"/>
    </row>
    <row r="164" spans="1:61" s="156" customFormat="1" ht="30" customHeight="1" x14ac:dyDescent="0.4">
      <c r="A164" s="155"/>
      <c r="B164" s="119" t="s">
        <v>220</v>
      </c>
      <c r="C164" s="155"/>
      <c r="D164" s="120">
        <f>'[1]งวด 30-10-67'!BC83</f>
        <v>0</v>
      </c>
      <c r="E164" s="121"/>
      <c r="G164" s="157"/>
      <c r="H164" s="158"/>
      <c r="I164" s="159"/>
      <c r="J164" s="160"/>
      <c r="K164" s="120">
        <f t="shared" si="56"/>
        <v>0</v>
      </c>
      <c r="L164" s="161"/>
      <c r="M164" s="162"/>
      <c r="N164" s="162"/>
      <c r="O164" s="161"/>
      <c r="P164" s="162"/>
      <c r="Q164" s="162"/>
      <c r="R164" s="161"/>
      <c r="S164" s="162"/>
      <c r="T164" s="162"/>
      <c r="U164" s="161"/>
      <c r="V164" s="162"/>
      <c r="W164" s="162"/>
      <c r="X164" s="161"/>
      <c r="Y164" s="162"/>
      <c r="Z164" s="162"/>
      <c r="AA164" s="161"/>
      <c r="AB164" s="162"/>
      <c r="AC164" s="162"/>
      <c r="AD164" s="161"/>
      <c r="AE164" s="162"/>
      <c r="AF164" s="162"/>
      <c r="AG164" s="161"/>
      <c r="AH164" s="162"/>
      <c r="AI164" s="128"/>
      <c r="AJ164" s="129"/>
      <c r="AK164" s="162"/>
      <c r="AL164" s="162"/>
      <c r="AM164" s="161"/>
      <c r="AN164" s="162"/>
      <c r="AO164" s="162"/>
      <c r="AP164" s="163"/>
      <c r="AQ164" s="162"/>
      <c r="AR164" s="162"/>
      <c r="AS164" s="161"/>
      <c r="AT164" s="162"/>
      <c r="AU164" s="162"/>
      <c r="AV164" s="161"/>
      <c r="AW164" s="162"/>
      <c r="AX164" s="162"/>
      <c r="AY164" s="161"/>
      <c r="AZ164" s="162"/>
      <c r="BA164" s="162"/>
      <c r="BB164" s="162"/>
      <c r="BC164" s="162"/>
      <c r="BD164" s="162"/>
      <c r="BE164" s="162"/>
      <c r="BF164" s="162"/>
      <c r="BG164" s="131"/>
      <c r="BH164" s="162"/>
      <c r="BI164" s="164"/>
    </row>
    <row r="165" spans="1:61" s="189" customFormat="1" ht="27" customHeight="1" x14ac:dyDescent="0.35">
      <c r="A165" s="296">
        <v>1</v>
      </c>
      <c r="B165" s="297" t="s">
        <v>221</v>
      </c>
      <c r="C165" s="298" t="s">
        <v>71</v>
      </c>
      <c r="D165" s="81">
        <f>'[1]งวด 30-10-67'!BC84</f>
        <v>12</v>
      </c>
      <c r="E165" s="299"/>
      <c r="F165" s="300"/>
      <c r="G165" s="301"/>
      <c r="H165" s="302"/>
      <c r="I165" s="303"/>
      <c r="J165" s="304">
        <v>44</v>
      </c>
      <c r="K165" s="81">
        <f t="shared" si="56"/>
        <v>12</v>
      </c>
      <c r="L165" s="165" t="s">
        <v>109</v>
      </c>
      <c r="M165" s="166">
        <v>12</v>
      </c>
      <c r="N165" s="166">
        <f t="shared" ref="N165:N177" si="57">J165*M165</f>
        <v>528</v>
      </c>
      <c r="O165" s="167"/>
      <c r="P165" s="168"/>
      <c r="Q165" s="168">
        <f t="shared" ref="Q165:Q177" si="58">J165*P165</f>
        <v>0</v>
      </c>
      <c r="R165" s="169"/>
      <c r="S165" s="170"/>
      <c r="T165" s="170">
        <f t="shared" ref="T165:T177" si="59">J165*S165</f>
        <v>0</v>
      </c>
      <c r="U165" s="171"/>
      <c r="V165" s="172"/>
      <c r="W165" s="172">
        <f t="shared" ref="W165:W177" si="60">J165*V165</f>
        <v>0</v>
      </c>
      <c r="X165" s="167"/>
      <c r="Y165" s="168"/>
      <c r="Z165" s="168">
        <f t="shared" ref="Z165:Z177" si="61">J165*Y165</f>
        <v>0</v>
      </c>
      <c r="AA165" s="173"/>
      <c r="AB165" s="174"/>
      <c r="AC165" s="174">
        <f t="shared" ref="AC165:AC177" si="62">J165*AB165</f>
        <v>0</v>
      </c>
      <c r="AD165" s="175"/>
      <c r="AE165" s="176"/>
      <c r="AF165" s="176">
        <f t="shared" ref="AF165:AF177" si="63">J165*AE165</f>
        <v>0</v>
      </c>
      <c r="AG165" s="169"/>
      <c r="AH165" s="170"/>
      <c r="AI165" s="170">
        <f t="shared" ref="AI165:AI177" si="64">J165*AH165</f>
        <v>0</v>
      </c>
      <c r="AJ165" s="177"/>
      <c r="AK165" s="178"/>
      <c r="AL165" s="178">
        <f t="shared" ref="AL165:AL177" si="65">J165*AK165</f>
        <v>0</v>
      </c>
      <c r="AM165" s="179"/>
      <c r="AN165" s="180"/>
      <c r="AO165" s="180">
        <f t="shared" ref="AO165:AO177" si="66">J165*AN165</f>
        <v>0</v>
      </c>
      <c r="AP165" s="181"/>
      <c r="AQ165" s="182"/>
      <c r="AR165" s="182">
        <f t="shared" ref="AR165:AR177" si="67">J165*AQ165</f>
        <v>0</v>
      </c>
      <c r="AS165" s="183"/>
      <c r="AT165" s="184"/>
      <c r="AU165" s="184">
        <f t="shared" ref="AU165:AU177" si="68">J165*AT165</f>
        <v>0</v>
      </c>
      <c r="AV165" s="169"/>
      <c r="AW165" s="170"/>
      <c r="AX165" s="170">
        <f t="shared" ref="AX165:AX177" si="69">J165*AW165</f>
        <v>0</v>
      </c>
      <c r="AY165" s="185"/>
      <c r="AZ165" s="186"/>
      <c r="BA165" s="186">
        <f t="shared" ref="BA165:BA177" si="70">J165*AZ165</f>
        <v>0</v>
      </c>
      <c r="BB165" s="187"/>
      <c r="BC165" s="187"/>
      <c r="BD165" s="187"/>
      <c r="BE165" s="315">
        <f>M165+P165+S165+V165+Y165+AB165+AE165+AH165+AK165+AN165+AQ165+AT165+AW165+AZ165</f>
        <v>12</v>
      </c>
      <c r="BF165" s="316">
        <f>N165+Q165+T165+W165+Z165+AC165+AF165+AI165+AL165+AO165+AR165+AU165+AX165+BA165</f>
        <v>528</v>
      </c>
      <c r="BG165" s="317">
        <f t="shared" ref="BG165:BG177" si="71">K165-BE165</f>
        <v>0</v>
      </c>
      <c r="BH165" s="318">
        <f t="shared" ref="BH165:BH177" si="72">J165*BG165</f>
        <v>0</v>
      </c>
      <c r="BI165" s="188"/>
    </row>
    <row r="166" spans="1:61" s="189" customFormat="1" ht="27" customHeight="1" x14ac:dyDescent="0.35">
      <c r="A166" s="296"/>
      <c r="B166" s="297"/>
      <c r="C166" s="298"/>
      <c r="D166" s="81">
        <f>'[1]งวด 30-10-67'!BC85</f>
        <v>0</v>
      </c>
      <c r="E166" s="299" t="s">
        <v>222</v>
      </c>
      <c r="F166" s="300" t="s">
        <v>223</v>
      </c>
      <c r="G166" s="301" t="s">
        <v>224</v>
      </c>
      <c r="H166" s="302">
        <v>243923</v>
      </c>
      <c r="I166" s="303">
        <v>50</v>
      </c>
      <c r="J166" s="304">
        <v>44</v>
      </c>
      <c r="K166" s="81">
        <f t="shared" si="56"/>
        <v>50</v>
      </c>
      <c r="L166" s="165" t="s">
        <v>109</v>
      </c>
      <c r="M166" s="166">
        <v>13</v>
      </c>
      <c r="N166" s="166">
        <f t="shared" si="57"/>
        <v>572</v>
      </c>
      <c r="O166" s="167"/>
      <c r="P166" s="168"/>
      <c r="Q166" s="168">
        <f t="shared" si="58"/>
        <v>0</v>
      </c>
      <c r="R166" s="169"/>
      <c r="S166" s="170"/>
      <c r="T166" s="170">
        <f t="shared" si="59"/>
        <v>0</v>
      </c>
      <c r="U166" s="171"/>
      <c r="V166" s="172"/>
      <c r="W166" s="172">
        <f t="shared" si="60"/>
        <v>0</v>
      </c>
      <c r="X166" s="167"/>
      <c r="Y166" s="168"/>
      <c r="Z166" s="168">
        <f t="shared" si="61"/>
        <v>0</v>
      </c>
      <c r="AA166" s="173"/>
      <c r="AB166" s="174"/>
      <c r="AC166" s="174">
        <f t="shared" si="62"/>
        <v>0</v>
      </c>
      <c r="AD166" s="175"/>
      <c r="AE166" s="176"/>
      <c r="AF166" s="176">
        <f t="shared" si="63"/>
        <v>0</v>
      </c>
      <c r="AG166" s="169"/>
      <c r="AH166" s="170"/>
      <c r="AI166" s="170">
        <f t="shared" si="64"/>
        <v>0</v>
      </c>
      <c r="AJ166" s="177"/>
      <c r="AK166" s="178"/>
      <c r="AL166" s="178">
        <f t="shared" si="65"/>
        <v>0</v>
      </c>
      <c r="AM166" s="179"/>
      <c r="AN166" s="180"/>
      <c r="AO166" s="180">
        <f t="shared" si="66"/>
        <v>0</v>
      </c>
      <c r="AP166" s="181"/>
      <c r="AQ166" s="182"/>
      <c r="AR166" s="182">
        <f t="shared" si="67"/>
        <v>0</v>
      </c>
      <c r="AS166" s="183"/>
      <c r="AT166" s="184"/>
      <c r="AU166" s="184">
        <f t="shared" si="68"/>
        <v>0</v>
      </c>
      <c r="AV166" s="169"/>
      <c r="AW166" s="170"/>
      <c r="AX166" s="170">
        <f t="shared" si="69"/>
        <v>0</v>
      </c>
      <c r="AY166" s="185"/>
      <c r="AZ166" s="186"/>
      <c r="BA166" s="186">
        <f t="shared" si="70"/>
        <v>0</v>
      </c>
      <c r="BB166" s="187"/>
      <c r="BC166" s="187"/>
      <c r="BD166" s="187"/>
      <c r="BE166" s="315">
        <f t="shared" ref="BE166:BF177" si="73">M166+P166+S166+V166+Y166+AB166+AE166+AH166+AK166+AN166+AQ166+AT166+AW166+AZ166</f>
        <v>13</v>
      </c>
      <c r="BF166" s="316">
        <f t="shared" si="73"/>
        <v>572</v>
      </c>
      <c r="BG166" s="317">
        <f t="shared" si="71"/>
        <v>37</v>
      </c>
      <c r="BH166" s="318">
        <f t="shared" si="72"/>
        <v>1628</v>
      </c>
      <c r="BI166" s="188"/>
    </row>
    <row r="167" spans="1:61" s="189" customFormat="1" ht="21" customHeight="1" x14ac:dyDescent="0.35">
      <c r="A167" s="296">
        <v>2</v>
      </c>
      <c r="B167" s="297" t="s">
        <v>225</v>
      </c>
      <c r="C167" s="298" t="s">
        <v>53</v>
      </c>
      <c r="D167" s="81">
        <v>14</v>
      </c>
      <c r="E167" s="299"/>
      <c r="F167" s="300"/>
      <c r="G167" s="301"/>
      <c r="H167" s="302"/>
      <c r="I167" s="303"/>
      <c r="J167" s="304">
        <v>206.83</v>
      </c>
      <c r="K167" s="81">
        <f t="shared" si="56"/>
        <v>14</v>
      </c>
      <c r="L167" s="165"/>
      <c r="M167" s="166"/>
      <c r="N167" s="166">
        <f t="shared" si="57"/>
        <v>0</v>
      </c>
      <c r="O167" s="167" t="s">
        <v>226</v>
      </c>
      <c r="P167" s="168"/>
      <c r="Q167" s="168">
        <f t="shared" si="58"/>
        <v>0</v>
      </c>
      <c r="R167" s="169"/>
      <c r="S167" s="170"/>
      <c r="T167" s="170">
        <f t="shared" si="59"/>
        <v>0</v>
      </c>
      <c r="U167" s="171" t="s">
        <v>56</v>
      </c>
      <c r="V167" s="172">
        <v>1</v>
      </c>
      <c r="W167" s="172">
        <f t="shared" si="60"/>
        <v>206.83</v>
      </c>
      <c r="X167" s="167" t="s">
        <v>38</v>
      </c>
      <c r="Y167" s="168">
        <v>3</v>
      </c>
      <c r="Z167" s="168">
        <f t="shared" si="61"/>
        <v>620.49</v>
      </c>
      <c r="AA167" s="173" t="s">
        <v>227</v>
      </c>
      <c r="AB167" s="174">
        <v>1</v>
      </c>
      <c r="AC167" s="174">
        <f t="shared" si="62"/>
        <v>206.83</v>
      </c>
      <c r="AD167" s="175"/>
      <c r="AE167" s="176"/>
      <c r="AF167" s="176">
        <f t="shared" si="63"/>
        <v>0</v>
      </c>
      <c r="AG167" s="169"/>
      <c r="AH167" s="170"/>
      <c r="AI167" s="170">
        <f t="shared" si="64"/>
        <v>0</v>
      </c>
      <c r="AJ167" s="177" t="s">
        <v>47</v>
      </c>
      <c r="AK167" s="178">
        <v>7</v>
      </c>
      <c r="AL167" s="178">
        <f t="shared" si="65"/>
        <v>1447.8100000000002</v>
      </c>
      <c r="AM167" s="179" t="s">
        <v>59</v>
      </c>
      <c r="AN167" s="180">
        <v>2</v>
      </c>
      <c r="AO167" s="180">
        <f t="shared" si="66"/>
        <v>413.66</v>
      </c>
      <c r="AP167" s="181" t="s">
        <v>228</v>
      </c>
      <c r="AQ167" s="182"/>
      <c r="AR167" s="182">
        <f t="shared" si="67"/>
        <v>0</v>
      </c>
      <c r="AS167" s="183"/>
      <c r="AT167" s="184"/>
      <c r="AU167" s="184">
        <f t="shared" si="68"/>
        <v>0</v>
      </c>
      <c r="AV167" s="169"/>
      <c r="AW167" s="170"/>
      <c r="AX167" s="170">
        <f t="shared" si="69"/>
        <v>0</v>
      </c>
      <c r="AY167" s="185"/>
      <c r="AZ167" s="186"/>
      <c r="BA167" s="186">
        <f t="shared" si="70"/>
        <v>0</v>
      </c>
      <c r="BB167" s="187"/>
      <c r="BC167" s="187"/>
      <c r="BD167" s="187"/>
      <c r="BE167" s="315">
        <f t="shared" si="73"/>
        <v>14</v>
      </c>
      <c r="BF167" s="316">
        <f t="shared" si="73"/>
        <v>2895.62</v>
      </c>
      <c r="BG167" s="317">
        <f t="shared" si="71"/>
        <v>0</v>
      </c>
      <c r="BH167" s="318">
        <f t="shared" si="72"/>
        <v>0</v>
      </c>
      <c r="BI167" s="188"/>
    </row>
    <row r="168" spans="1:61" s="189" customFormat="1" ht="21" customHeight="1" x14ac:dyDescent="0.35">
      <c r="A168" s="298"/>
      <c r="B168" s="297"/>
      <c r="C168" s="298"/>
      <c r="D168" s="81">
        <v>12</v>
      </c>
      <c r="E168" s="299"/>
      <c r="F168" s="305"/>
      <c r="G168" s="301"/>
      <c r="H168" s="302"/>
      <c r="I168" s="303"/>
      <c r="J168" s="304">
        <v>206.83</v>
      </c>
      <c r="K168" s="81">
        <f t="shared" si="56"/>
        <v>12</v>
      </c>
      <c r="L168" s="165"/>
      <c r="M168" s="166"/>
      <c r="N168" s="166">
        <f t="shared" si="57"/>
        <v>0</v>
      </c>
      <c r="O168" s="167"/>
      <c r="P168" s="168"/>
      <c r="Q168" s="168">
        <f t="shared" si="58"/>
        <v>0</v>
      </c>
      <c r="R168" s="169" t="s">
        <v>151</v>
      </c>
      <c r="S168" s="170">
        <v>6</v>
      </c>
      <c r="T168" s="170">
        <f t="shared" si="59"/>
        <v>1240.98</v>
      </c>
      <c r="U168" s="171" t="s">
        <v>56</v>
      </c>
      <c r="V168" s="172">
        <v>6</v>
      </c>
      <c r="W168" s="172">
        <f t="shared" si="60"/>
        <v>1240.98</v>
      </c>
      <c r="X168" s="167"/>
      <c r="Y168" s="168"/>
      <c r="Z168" s="168">
        <f t="shared" si="61"/>
        <v>0</v>
      </c>
      <c r="AA168" s="173"/>
      <c r="AB168" s="174"/>
      <c r="AC168" s="174">
        <f t="shared" si="62"/>
        <v>0</v>
      </c>
      <c r="AD168" s="175"/>
      <c r="AE168" s="176"/>
      <c r="AF168" s="176">
        <f t="shared" si="63"/>
        <v>0</v>
      </c>
      <c r="AG168" s="169"/>
      <c r="AH168" s="170"/>
      <c r="AI168" s="170">
        <f t="shared" si="64"/>
        <v>0</v>
      </c>
      <c r="AJ168" s="177"/>
      <c r="AK168" s="178"/>
      <c r="AL168" s="178">
        <f t="shared" si="65"/>
        <v>0</v>
      </c>
      <c r="AM168" s="179"/>
      <c r="AN168" s="180"/>
      <c r="AO168" s="180">
        <f t="shared" si="66"/>
        <v>0</v>
      </c>
      <c r="AP168" s="181"/>
      <c r="AQ168" s="182"/>
      <c r="AR168" s="182">
        <f t="shared" si="67"/>
        <v>0</v>
      </c>
      <c r="AS168" s="183"/>
      <c r="AT168" s="184"/>
      <c r="AU168" s="184">
        <f t="shared" si="68"/>
        <v>0</v>
      </c>
      <c r="AV168" s="169"/>
      <c r="AW168" s="170"/>
      <c r="AX168" s="170">
        <f t="shared" si="69"/>
        <v>0</v>
      </c>
      <c r="AY168" s="185"/>
      <c r="AZ168" s="186"/>
      <c r="BA168" s="186">
        <f t="shared" si="70"/>
        <v>0</v>
      </c>
      <c r="BB168" s="187"/>
      <c r="BC168" s="187"/>
      <c r="BD168" s="187"/>
      <c r="BE168" s="315">
        <f t="shared" si="73"/>
        <v>12</v>
      </c>
      <c r="BF168" s="316">
        <f t="shared" si="73"/>
        <v>2481.96</v>
      </c>
      <c r="BG168" s="317">
        <f t="shared" si="71"/>
        <v>0</v>
      </c>
      <c r="BH168" s="318">
        <f t="shared" si="72"/>
        <v>0</v>
      </c>
      <c r="BI168" s="188"/>
    </row>
    <row r="169" spans="1:61" s="189" customFormat="1" ht="21" customHeight="1" x14ac:dyDescent="0.35">
      <c r="A169" s="298"/>
      <c r="B169" s="297"/>
      <c r="C169" s="298"/>
      <c r="D169" s="81"/>
      <c r="E169" s="299" t="s">
        <v>222</v>
      </c>
      <c r="F169" s="300" t="s">
        <v>223</v>
      </c>
      <c r="G169" s="301" t="s">
        <v>224</v>
      </c>
      <c r="H169" s="302">
        <v>243923</v>
      </c>
      <c r="I169" s="303">
        <v>84</v>
      </c>
      <c r="J169" s="304">
        <v>232.417</v>
      </c>
      <c r="K169" s="81">
        <f t="shared" si="56"/>
        <v>84</v>
      </c>
      <c r="L169" s="165" t="s">
        <v>93</v>
      </c>
      <c r="M169" s="166">
        <f>5+5</f>
        <v>10</v>
      </c>
      <c r="N169" s="166">
        <f t="shared" si="57"/>
        <v>2324.17</v>
      </c>
      <c r="O169" s="167" t="s">
        <v>82</v>
      </c>
      <c r="P169" s="168">
        <v>4</v>
      </c>
      <c r="Q169" s="168">
        <f t="shared" si="58"/>
        <v>929.66800000000001</v>
      </c>
      <c r="R169" s="169" t="s">
        <v>83</v>
      </c>
      <c r="S169" s="170">
        <v>5</v>
      </c>
      <c r="T169" s="170">
        <f t="shared" si="59"/>
        <v>1162.085</v>
      </c>
      <c r="U169" s="171"/>
      <c r="V169" s="172"/>
      <c r="W169" s="172">
        <f t="shared" si="60"/>
        <v>0</v>
      </c>
      <c r="X169" s="167" t="s">
        <v>64</v>
      </c>
      <c r="Y169" s="168">
        <v>2</v>
      </c>
      <c r="Z169" s="168">
        <f t="shared" si="61"/>
        <v>464.834</v>
      </c>
      <c r="AA169" s="173" t="s">
        <v>39</v>
      </c>
      <c r="AB169" s="174">
        <v>1</v>
      </c>
      <c r="AC169" s="174">
        <f t="shared" si="62"/>
        <v>232.417</v>
      </c>
      <c r="AD169" s="175" t="s">
        <v>65</v>
      </c>
      <c r="AE169" s="176">
        <v>2</v>
      </c>
      <c r="AF169" s="176">
        <f t="shared" si="63"/>
        <v>464.834</v>
      </c>
      <c r="AG169" s="169"/>
      <c r="AH169" s="170"/>
      <c r="AI169" s="170">
        <f t="shared" si="64"/>
        <v>0</v>
      </c>
      <c r="AJ169" s="177" t="s">
        <v>229</v>
      </c>
      <c r="AK169" s="178">
        <f>7+7+7</f>
        <v>21</v>
      </c>
      <c r="AL169" s="178">
        <f t="shared" si="65"/>
        <v>4880.7569999999996</v>
      </c>
      <c r="AM169" s="179" t="s">
        <v>67</v>
      </c>
      <c r="AN169" s="180">
        <v>2</v>
      </c>
      <c r="AO169" s="180">
        <f t="shared" si="66"/>
        <v>464.834</v>
      </c>
      <c r="AP169" s="181" t="s">
        <v>68</v>
      </c>
      <c r="AQ169" s="182">
        <v>7</v>
      </c>
      <c r="AR169" s="182">
        <f t="shared" si="67"/>
        <v>1626.9190000000001</v>
      </c>
      <c r="AS169" s="183"/>
      <c r="AT169" s="184"/>
      <c r="AU169" s="184">
        <f t="shared" si="68"/>
        <v>0</v>
      </c>
      <c r="AV169" s="169"/>
      <c r="AW169" s="170"/>
      <c r="AX169" s="170">
        <f t="shared" si="69"/>
        <v>0</v>
      </c>
      <c r="AY169" s="185"/>
      <c r="AZ169" s="186"/>
      <c r="BA169" s="186">
        <f t="shared" si="70"/>
        <v>0</v>
      </c>
      <c r="BB169" s="187"/>
      <c r="BC169" s="187"/>
      <c r="BD169" s="187"/>
      <c r="BE169" s="315">
        <f t="shared" si="73"/>
        <v>54</v>
      </c>
      <c r="BF169" s="316">
        <f t="shared" si="73"/>
        <v>12550.518</v>
      </c>
      <c r="BG169" s="317">
        <f t="shared" si="71"/>
        <v>30</v>
      </c>
      <c r="BH169" s="318">
        <f t="shared" si="72"/>
        <v>6972.51</v>
      </c>
      <c r="BI169" s="188"/>
    </row>
    <row r="170" spans="1:61" s="189" customFormat="1" ht="21" customHeight="1" x14ac:dyDescent="0.35">
      <c r="A170" s="296">
        <v>3</v>
      </c>
      <c r="B170" s="297" t="s">
        <v>230</v>
      </c>
      <c r="C170" s="298" t="s">
        <v>53</v>
      </c>
      <c r="D170" s="81">
        <v>1</v>
      </c>
      <c r="E170" s="299"/>
      <c r="F170" s="300"/>
      <c r="G170" s="301"/>
      <c r="H170" s="302"/>
      <c r="I170" s="303"/>
      <c r="J170" s="304">
        <v>70.375</v>
      </c>
      <c r="K170" s="81">
        <f t="shared" si="56"/>
        <v>1</v>
      </c>
      <c r="L170" s="165"/>
      <c r="M170" s="166"/>
      <c r="N170" s="166">
        <f t="shared" si="57"/>
        <v>0</v>
      </c>
      <c r="O170" s="167"/>
      <c r="P170" s="168"/>
      <c r="Q170" s="168">
        <f t="shared" si="58"/>
        <v>0</v>
      </c>
      <c r="R170" s="169"/>
      <c r="S170" s="170"/>
      <c r="T170" s="170">
        <f t="shared" si="59"/>
        <v>0</v>
      </c>
      <c r="U170" s="171"/>
      <c r="V170" s="172"/>
      <c r="W170" s="172">
        <f t="shared" si="60"/>
        <v>0</v>
      </c>
      <c r="X170" s="167"/>
      <c r="Y170" s="168"/>
      <c r="Z170" s="168">
        <f t="shared" si="61"/>
        <v>0</v>
      </c>
      <c r="AA170" s="173"/>
      <c r="AB170" s="174"/>
      <c r="AC170" s="174">
        <f t="shared" si="62"/>
        <v>0</v>
      </c>
      <c r="AD170" s="175"/>
      <c r="AE170" s="176"/>
      <c r="AF170" s="176">
        <f t="shared" si="63"/>
        <v>0</v>
      </c>
      <c r="AG170" s="169"/>
      <c r="AH170" s="170"/>
      <c r="AI170" s="170">
        <f t="shared" si="64"/>
        <v>0</v>
      </c>
      <c r="AJ170" s="177"/>
      <c r="AK170" s="178"/>
      <c r="AL170" s="178">
        <f t="shared" si="65"/>
        <v>0</v>
      </c>
      <c r="AM170" s="179" t="s">
        <v>59</v>
      </c>
      <c r="AN170" s="180">
        <v>1</v>
      </c>
      <c r="AO170" s="180">
        <f t="shared" si="66"/>
        <v>70.375</v>
      </c>
      <c r="AP170" s="181"/>
      <c r="AQ170" s="182"/>
      <c r="AR170" s="182">
        <f t="shared" si="67"/>
        <v>0</v>
      </c>
      <c r="AS170" s="183"/>
      <c r="AT170" s="184"/>
      <c r="AU170" s="184">
        <f t="shared" si="68"/>
        <v>0</v>
      </c>
      <c r="AV170" s="169"/>
      <c r="AW170" s="170"/>
      <c r="AX170" s="170">
        <f t="shared" si="69"/>
        <v>0</v>
      </c>
      <c r="AY170" s="185"/>
      <c r="AZ170" s="186"/>
      <c r="BA170" s="186">
        <f t="shared" si="70"/>
        <v>0</v>
      </c>
      <c r="BB170" s="187"/>
      <c r="BC170" s="187"/>
      <c r="BD170" s="187"/>
      <c r="BE170" s="315">
        <f t="shared" si="73"/>
        <v>1</v>
      </c>
      <c r="BF170" s="316">
        <f t="shared" si="73"/>
        <v>70.375</v>
      </c>
      <c r="BG170" s="317">
        <f t="shared" si="71"/>
        <v>0</v>
      </c>
      <c r="BH170" s="318">
        <f t="shared" si="72"/>
        <v>0</v>
      </c>
      <c r="BI170" s="188"/>
    </row>
    <row r="171" spans="1:61" s="189" customFormat="1" ht="21" customHeight="1" x14ac:dyDescent="0.35">
      <c r="A171" s="298"/>
      <c r="B171" s="297"/>
      <c r="C171" s="298"/>
      <c r="D171" s="81">
        <v>7</v>
      </c>
      <c r="E171" s="299"/>
      <c r="F171" s="305"/>
      <c r="G171" s="301"/>
      <c r="H171" s="302"/>
      <c r="I171" s="303"/>
      <c r="J171" s="304">
        <v>70.38</v>
      </c>
      <c r="K171" s="81">
        <f t="shared" si="56"/>
        <v>7</v>
      </c>
      <c r="L171" s="165"/>
      <c r="M171" s="166"/>
      <c r="N171" s="166">
        <f t="shared" si="57"/>
        <v>0</v>
      </c>
      <c r="O171" s="167"/>
      <c r="P171" s="168"/>
      <c r="Q171" s="168">
        <f t="shared" si="58"/>
        <v>0</v>
      </c>
      <c r="R171" s="169"/>
      <c r="S171" s="170"/>
      <c r="T171" s="170">
        <f t="shared" si="59"/>
        <v>0</v>
      </c>
      <c r="U171" s="171"/>
      <c r="V171" s="172"/>
      <c r="W171" s="172">
        <f t="shared" si="60"/>
        <v>0</v>
      </c>
      <c r="X171" s="167" t="s">
        <v>38</v>
      </c>
      <c r="Y171" s="168">
        <v>2</v>
      </c>
      <c r="Z171" s="168">
        <f t="shared" si="61"/>
        <v>140.76</v>
      </c>
      <c r="AA171" s="173"/>
      <c r="AB171" s="174"/>
      <c r="AC171" s="174">
        <f t="shared" si="62"/>
        <v>0</v>
      </c>
      <c r="AD171" s="175"/>
      <c r="AE171" s="176"/>
      <c r="AF171" s="176">
        <f t="shared" si="63"/>
        <v>0</v>
      </c>
      <c r="AG171" s="169"/>
      <c r="AH171" s="170"/>
      <c r="AI171" s="170">
        <f t="shared" si="64"/>
        <v>0</v>
      </c>
      <c r="AJ171" s="177" t="s">
        <v>47</v>
      </c>
      <c r="AK171" s="178">
        <v>4</v>
      </c>
      <c r="AL171" s="178">
        <f t="shared" si="65"/>
        <v>281.52</v>
      </c>
      <c r="AM171" s="179" t="s">
        <v>59</v>
      </c>
      <c r="AN171" s="180">
        <v>1</v>
      </c>
      <c r="AO171" s="180">
        <f t="shared" si="66"/>
        <v>70.38</v>
      </c>
      <c r="AP171" s="181"/>
      <c r="AQ171" s="182"/>
      <c r="AR171" s="182">
        <f t="shared" si="67"/>
        <v>0</v>
      </c>
      <c r="AS171" s="183"/>
      <c r="AT171" s="184"/>
      <c r="AU171" s="184">
        <f t="shared" si="68"/>
        <v>0</v>
      </c>
      <c r="AV171" s="169"/>
      <c r="AW171" s="170"/>
      <c r="AX171" s="170">
        <f t="shared" si="69"/>
        <v>0</v>
      </c>
      <c r="AY171" s="185"/>
      <c r="AZ171" s="186"/>
      <c r="BA171" s="186">
        <f t="shared" si="70"/>
        <v>0</v>
      </c>
      <c r="BB171" s="187"/>
      <c r="BC171" s="187"/>
      <c r="BD171" s="187"/>
      <c r="BE171" s="315">
        <f t="shared" si="73"/>
        <v>7</v>
      </c>
      <c r="BF171" s="316">
        <f t="shared" si="73"/>
        <v>492.65999999999997</v>
      </c>
      <c r="BG171" s="317">
        <f t="shared" si="71"/>
        <v>0</v>
      </c>
      <c r="BH171" s="318">
        <f t="shared" si="72"/>
        <v>0</v>
      </c>
      <c r="BI171" s="188"/>
    </row>
    <row r="172" spans="1:61" s="189" customFormat="1" ht="21" customHeight="1" x14ac:dyDescent="0.35">
      <c r="A172" s="298"/>
      <c r="B172" s="297"/>
      <c r="C172" s="298"/>
      <c r="D172" s="81"/>
      <c r="E172" s="299" t="s">
        <v>222</v>
      </c>
      <c r="F172" s="300" t="s">
        <v>223</v>
      </c>
      <c r="G172" s="301" t="s">
        <v>224</v>
      </c>
      <c r="H172" s="302">
        <v>243923</v>
      </c>
      <c r="I172" s="303">
        <v>120</v>
      </c>
      <c r="J172" s="304">
        <v>70.375</v>
      </c>
      <c r="K172" s="81">
        <f t="shared" si="56"/>
        <v>120</v>
      </c>
      <c r="L172" s="165" t="s">
        <v>93</v>
      </c>
      <c r="M172" s="166">
        <f>4+6</f>
        <v>10</v>
      </c>
      <c r="N172" s="166">
        <f t="shared" si="57"/>
        <v>703.75</v>
      </c>
      <c r="O172" s="167"/>
      <c r="P172" s="168"/>
      <c r="Q172" s="168">
        <f t="shared" si="58"/>
        <v>0</v>
      </c>
      <c r="R172" s="169" t="s">
        <v>151</v>
      </c>
      <c r="S172" s="170">
        <v>4</v>
      </c>
      <c r="T172" s="170">
        <f t="shared" si="59"/>
        <v>281.5</v>
      </c>
      <c r="U172" s="171" t="s">
        <v>56</v>
      </c>
      <c r="V172" s="172">
        <v>5</v>
      </c>
      <c r="W172" s="172">
        <f t="shared" si="60"/>
        <v>351.875</v>
      </c>
      <c r="X172" s="167" t="s">
        <v>64</v>
      </c>
      <c r="Y172" s="168">
        <v>2</v>
      </c>
      <c r="Z172" s="168">
        <f t="shared" si="61"/>
        <v>140.75</v>
      </c>
      <c r="AA172" s="173"/>
      <c r="AB172" s="174"/>
      <c r="AC172" s="174">
        <f t="shared" si="62"/>
        <v>0</v>
      </c>
      <c r="AD172" s="175"/>
      <c r="AE172" s="176"/>
      <c r="AF172" s="176">
        <f t="shared" si="63"/>
        <v>0</v>
      </c>
      <c r="AG172" s="169"/>
      <c r="AH172" s="170"/>
      <c r="AI172" s="170">
        <f t="shared" si="64"/>
        <v>0</v>
      </c>
      <c r="AJ172" s="177" t="s">
        <v>231</v>
      </c>
      <c r="AK172" s="178">
        <f>1+7</f>
        <v>8</v>
      </c>
      <c r="AL172" s="178">
        <f t="shared" si="65"/>
        <v>563</v>
      </c>
      <c r="AM172" s="179" t="s">
        <v>232</v>
      </c>
      <c r="AN172" s="180">
        <f>2+3</f>
        <v>5</v>
      </c>
      <c r="AO172" s="180">
        <f t="shared" si="66"/>
        <v>351.875</v>
      </c>
      <c r="AP172" s="181" t="s">
        <v>68</v>
      </c>
      <c r="AQ172" s="182">
        <v>5</v>
      </c>
      <c r="AR172" s="182">
        <f t="shared" si="67"/>
        <v>351.875</v>
      </c>
      <c r="AS172" s="183"/>
      <c r="AT172" s="184"/>
      <c r="AU172" s="184">
        <f t="shared" si="68"/>
        <v>0</v>
      </c>
      <c r="AV172" s="169"/>
      <c r="AW172" s="170"/>
      <c r="AX172" s="170">
        <f t="shared" si="69"/>
        <v>0</v>
      </c>
      <c r="AY172" s="185"/>
      <c r="AZ172" s="186"/>
      <c r="BA172" s="186">
        <f t="shared" si="70"/>
        <v>0</v>
      </c>
      <c r="BB172" s="187"/>
      <c r="BC172" s="187"/>
      <c r="BD172" s="187"/>
      <c r="BE172" s="315">
        <f t="shared" si="73"/>
        <v>39</v>
      </c>
      <c r="BF172" s="316">
        <f t="shared" si="73"/>
        <v>2744.625</v>
      </c>
      <c r="BG172" s="317">
        <f t="shared" si="71"/>
        <v>81</v>
      </c>
      <c r="BH172" s="318">
        <f t="shared" si="72"/>
        <v>5700.375</v>
      </c>
      <c r="BI172" s="188"/>
    </row>
    <row r="173" spans="1:61" s="189" customFormat="1" ht="28.5" customHeight="1" x14ac:dyDescent="0.35">
      <c r="A173" s="296">
        <v>4</v>
      </c>
      <c r="B173" s="297" t="s">
        <v>233</v>
      </c>
      <c r="C173" s="298" t="s">
        <v>51</v>
      </c>
      <c r="D173" s="81">
        <v>29</v>
      </c>
      <c r="E173" s="299"/>
      <c r="F173" s="300"/>
      <c r="G173" s="301"/>
      <c r="H173" s="302"/>
      <c r="I173" s="303"/>
      <c r="J173" s="304">
        <v>56</v>
      </c>
      <c r="K173" s="81">
        <f t="shared" si="56"/>
        <v>29</v>
      </c>
      <c r="L173" s="165"/>
      <c r="M173" s="166"/>
      <c r="N173" s="166">
        <f t="shared" si="57"/>
        <v>0</v>
      </c>
      <c r="O173" s="167" t="s">
        <v>226</v>
      </c>
      <c r="P173" s="168"/>
      <c r="Q173" s="168">
        <f t="shared" si="58"/>
        <v>0</v>
      </c>
      <c r="R173" s="169" t="s">
        <v>151</v>
      </c>
      <c r="S173" s="170">
        <v>5</v>
      </c>
      <c r="T173" s="170">
        <f t="shared" si="59"/>
        <v>280</v>
      </c>
      <c r="U173" s="171" t="s">
        <v>234</v>
      </c>
      <c r="V173" s="172">
        <f>7+4</f>
        <v>11</v>
      </c>
      <c r="W173" s="172">
        <f t="shared" si="60"/>
        <v>616</v>
      </c>
      <c r="X173" s="167" t="s">
        <v>38</v>
      </c>
      <c r="Y173" s="168">
        <v>3</v>
      </c>
      <c r="Z173" s="168">
        <f t="shared" si="61"/>
        <v>168</v>
      </c>
      <c r="AA173" s="173" t="s">
        <v>39</v>
      </c>
      <c r="AB173" s="174">
        <v>1</v>
      </c>
      <c r="AC173" s="174">
        <f t="shared" si="62"/>
        <v>56</v>
      </c>
      <c r="AD173" s="175"/>
      <c r="AE173" s="176"/>
      <c r="AF173" s="176">
        <f t="shared" si="63"/>
        <v>0</v>
      </c>
      <c r="AG173" s="169"/>
      <c r="AH173" s="170"/>
      <c r="AI173" s="170">
        <f t="shared" si="64"/>
        <v>0</v>
      </c>
      <c r="AJ173" s="177" t="s">
        <v>47</v>
      </c>
      <c r="AK173" s="178">
        <v>7</v>
      </c>
      <c r="AL173" s="178">
        <f t="shared" si="65"/>
        <v>392</v>
      </c>
      <c r="AM173" s="179" t="s">
        <v>59</v>
      </c>
      <c r="AN173" s="180">
        <v>2</v>
      </c>
      <c r="AO173" s="180">
        <f t="shared" si="66"/>
        <v>112</v>
      </c>
      <c r="AP173" s="181"/>
      <c r="AQ173" s="182"/>
      <c r="AR173" s="182">
        <f t="shared" si="67"/>
        <v>0</v>
      </c>
      <c r="AS173" s="183"/>
      <c r="AT173" s="184"/>
      <c r="AU173" s="184">
        <f t="shared" si="68"/>
        <v>0</v>
      </c>
      <c r="AV173" s="169"/>
      <c r="AW173" s="170"/>
      <c r="AX173" s="170">
        <f t="shared" si="69"/>
        <v>0</v>
      </c>
      <c r="AY173" s="185"/>
      <c r="AZ173" s="186"/>
      <c r="BA173" s="186">
        <f t="shared" si="70"/>
        <v>0</v>
      </c>
      <c r="BB173" s="187"/>
      <c r="BC173" s="187"/>
      <c r="BD173" s="187"/>
      <c r="BE173" s="315">
        <f t="shared" si="73"/>
        <v>29</v>
      </c>
      <c r="BF173" s="316">
        <f t="shared" si="73"/>
        <v>1624</v>
      </c>
      <c r="BG173" s="317">
        <f t="shared" si="71"/>
        <v>0</v>
      </c>
      <c r="BH173" s="318">
        <f t="shared" si="72"/>
        <v>0</v>
      </c>
      <c r="BI173" s="188"/>
    </row>
    <row r="174" spans="1:61" s="189" customFormat="1" ht="28.5" customHeight="1" x14ac:dyDescent="0.35">
      <c r="A174" s="296"/>
      <c r="B174" s="297"/>
      <c r="C174" s="298"/>
      <c r="D174" s="81"/>
      <c r="E174" s="299" t="s">
        <v>222</v>
      </c>
      <c r="F174" s="300" t="s">
        <v>223</v>
      </c>
      <c r="G174" s="301" t="s">
        <v>224</v>
      </c>
      <c r="H174" s="302">
        <v>243923</v>
      </c>
      <c r="I174" s="303">
        <v>60</v>
      </c>
      <c r="J174" s="304">
        <v>56.732999999999997</v>
      </c>
      <c r="K174" s="81">
        <f t="shared" si="56"/>
        <v>60</v>
      </c>
      <c r="L174" s="165"/>
      <c r="M174" s="166"/>
      <c r="N174" s="166">
        <f t="shared" si="57"/>
        <v>0</v>
      </c>
      <c r="O174" s="167" t="s">
        <v>82</v>
      </c>
      <c r="P174" s="168">
        <v>2</v>
      </c>
      <c r="Q174" s="168">
        <f t="shared" si="58"/>
        <v>113.46599999999999</v>
      </c>
      <c r="R174" s="169" t="s">
        <v>83</v>
      </c>
      <c r="S174" s="170">
        <v>5</v>
      </c>
      <c r="T174" s="170">
        <f t="shared" si="59"/>
        <v>283.66499999999996</v>
      </c>
      <c r="U174" s="171"/>
      <c r="V174" s="172"/>
      <c r="W174" s="172">
        <f t="shared" si="60"/>
        <v>0</v>
      </c>
      <c r="X174" s="167" t="s">
        <v>64</v>
      </c>
      <c r="Y174" s="168">
        <v>1</v>
      </c>
      <c r="Z174" s="168">
        <f t="shared" si="61"/>
        <v>56.732999999999997</v>
      </c>
      <c r="AA174" s="173"/>
      <c r="AB174" s="174"/>
      <c r="AC174" s="174">
        <f t="shared" si="62"/>
        <v>0</v>
      </c>
      <c r="AD174" s="175"/>
      <c r="AE174" s="176"/>
      <c r="AF174" s="176">
        <f t="shared" si="63"/>
        <v>0</v>
      </c>
      <c r="AG174" s="169"/>
      <c r="AH174" s="170"/>
      <c r="AI174" s="170">
        <f t="shared" si="64"/>
        <v>0</v>
      </c>
      <c r="AJ174" s="177" t="s">
        <v>229</v>
      </c>
      <c r="AK174" s="178">
        <f>7+7</f>
        <v>14</v>
      </c>
      <c r="AL174" s="178">
        <f t="shared" si="65"/>
        <v>794.26199999999994</v>
      </c>
      <c r="AM174" s="179" t="s">
        <v>67</v>
      </c>
      <c r="AN174" s="180">
        <v>2</v>
      </c>
      <c r="AO174" s="180">
        <f t="shared" si="66"/>
        <v>113.46599999999999</v>
      </c>
      <c r="AP174" s="181" t="s">
        <v>68</v>
      </c>
      <c r="AQ174" s="182">
        <v>5</v>
      </c>
      <c r="AR174" s="182">
        <f t="shared" si="67"/>
        <v>283.66499999999996</v>
      </c>
      <c r="AS174" s="183"/>
      <c r="AT174" s="184"/>
      <c r="AU174" s="184">
        <f t="shared" si="68"/>
        <v>0</v>
      </c>
      <c r="AV174" s="169"/>
      <c r="AW174" s="170"/>
      <c r="AX174" s="170">
        <f t="shared" si="69"/>
        <v>0</v>
      </c>
      <c r="AY174" s="185"/>
      <c r="AZ174" s="186"/>
      <c r="BA174" s="186">
        <f t="shared" si="70"/>
        <v>0</v>
      </c>
      <c r="BB174" s="187"/>
      <c r="BC174" s="187"/>
      <c r="BD174" s="187"/>
      <c r="BE174" s="315">
        <f t="shared" si="73"/>
        <v>29</v>
      </c>
      <c r="BF174" s="316">
        <f t="shared" si="73"/>
        <v>1645.2569999999998</v>
      </c>
      <c r="BG174" s="317">
        <f t="shared" si="71"/>
        <v>31</v>
      </c>
      <c r="BH174" s="318">
        <f t="shared" si="72"/>
        <v>1758.723</v>
      </c>
      <c r="BI174" s="188"/>
    </row>
    <row r="175" spans="1:61" s="189" customFormat="1" ht="21" customHeight="1" x14ac:dyDescent="0.35">
      <c r="A175" s="296">
        <v>5</v>
      </c>
      <c r="B175" s="297" t="s">
        <v>235</v>
      </c>
      <c r="C175" s="298" t="s">
        <v>236</v>
      </c>
      <c r="D175" s="81">
        <v>1</v>
      </c>
      <c r="E175" s="299"/>
      <c r="F175" s="300"/>
      <c r="G175" s="301"/>
      <c r="H175" s="302"/>
      <c r="I175" s="303"/>
      <c r="J175" s="304">
        <v>27.68</v>
      </c>
      <c r="K175" s="81">
        <f t="shared" si="56"/>
        <v>1</v>
      </c>
      <c r="L175" s="165"/>
      <c r="M175" s="166"/>
      <c r="N175" s="166">
        <f t="shared" si="57"/>
        <v>0</v>
      </c>
      <c r="O175" s="167" t="s">
        <v>226</v>
      </c>
      <c r="P175" s="168"/>
      <c r="Q175" s="168">
        <f t="shared" si="58"/>
        <v>0</v>
      </c>
      <c r="R175" s="169"/>
      <c r="S175" s="170"/>
      <c r="T175" s="170">
        <f t="shared" si="59"/>
        <v>0</v>
      </c>
      <c r="U175" s="171" t="s">
        <v>56</v>
      </c>
      <c r="V175" s="172">
        <v>1</v>
      </c>
      <c r="W175" s="172">
        <f t="shared" si="60"/>
        <v>27.68</v>
      </c>
      <c r="X175" s="167"/>
      <c r="Y175" s="168"/>
      <c r="Z175" s="168">
        <f t="shared" si="61"/>
        <v>0</v>
      </c>
      <c r="AA175" s="173"/>
      <c r="AB175" s="174"/>
      <c r="AC175" s="174">
        <f t="shared" si="62"/>
        <v>0</v>
      </c>
      <c r="AD175" s="175"/>
      <c r="AE175" s="176"/>
      <c r="AF175" s="176">
        <f t="shared" si="63"/>
        <v>0</v>
      </c>
      <c r="AG175" s="169"/>
      <c r="AH175" s="170"/>
      <c r="AI175" s="170">
        <f t="shared" si="64"/>
        <v>0</v>
      </c>
      <c r="AJ175" s="177"/>
      <c r="AK175" s="178"/>
      <c r="AL175" s="178">
        <f t="shared" si="65"/>
        <v>0</v>
      </c>
      <c r="AM175" s="179"/>
      <c r="AN175" s="180"/>
      <c r="AO175" s="180">
        <f t="shared" si="66"/>
        <v>0</v>
      </c>
      <c r="AP175" s="181"/>
      <c r="AQ175" s="182"/>
      <c r="AR175" s="182">
        <f t="shared" si="67"/>
        <v>0</v>
      </c>
      <c r="AS175" s="183"/>
      <c r="AT175" s="184"/>
      <c r="AU175" s="184">
        <f t="shared" si="68"/>
        <v>0</v>
      </c>
      <c r="AV175" s="169"/>
      <c r="AW175" s="170"/>
      <c r="AX175" s="170">
        <f t="shared" si="69"/>
        <v>0</v>
      </c>
      <c r="AY175" s="185"/>
      <c r="AZ175" s="186"/>
      <c r="BA175" s="186">
        <f t="shared" si="70"/>
        <v>0</v>
      </c>
      <c r="BB175" s="187"/>
      <c r="BC175" s="187"/>
      <c r="BD175" s="187"/>
      <c r="BE175" s="315">
        <f t="shared" si="73"/>
        <v>1</v>
      </c>
      <c r="BF175" s="316">
        <f t="shared" si="73"/>
        <v>27.68</v>
      </c>
      <c r="BG175" s="317">
        <f t="shared" si="71"/>
        <v>0</v>
      </c>
      <c r="BH175" s="318">
        <f t="shared" si="72"/>
        <v>0</v>
      </c>
      <c r="BI175" s="188"/>
    </row>
    <row r="176" spans="1:61" s="190" customFormat="1" ht="21" customHeight="1" x14ac:dyDescent="0.35">
      <c r="A176" s="298"/>
      <c r="B176" s="297"/>
      <c r="C176" s="298"/>
      <c r="D176" s="81">
        <v>25</v>
      </c>
      <c r="E176" s="299"/>
      <c r="F176" s="305"/>
      <c r="G176" s="301"/>
      <c r="H176" s="302"/>
      <c r="I176" s="303"/>
      <c r="J176" s="304">
        <v>27.52</v>
      </c>
      <c r="K176" s="81">
        <f t="shared" si="56"/>
        <v>25</v>
      </c>
      <c r="L176" s="165"/>
      <c r="M176" s="166"/>
      <c r="N176" s="166">
        <f t="shared" si="57"/>
        <v>0</v>
      </c>
      <c r="O176" s="167"/>
      <c r="P176" s="168"/>
      <c r="Q176" s="168">
        <f t="shared" si="58"/>
        <v>0</v>
      </c>
      <c r="R176" s="169" t="s">
        <v>151</v>
      </c>
      <c r="S176" s="170">
        <v>5</v>
      </c>
      <c r="T176" s="170">
        <f t="shared" si="59"/>
        <v>137.6</v>
      </c>
      <c r="U176" s="171" t="s">
        <v>56</v>
      </c>
      <c r="V176" s="172">
        <v>6</v>
      </c>
      <c r="W176" s="172">
        <f t="shared" si="60"/>
        <v>165.12</v>
      </c>
      <c r="X176" s="167" t="s">
        <v>38</v>
      </c>
      <c r="Y176" s="168">
        <v>4</v>
      </c>
      <c r="Z176" s="168">
        <f t="shared" si="61"/>
        <v>110.08</v>
      </c>
      <c r="AA176" s="173"/>
      <c r="AB176" s="174"/>
      <c r="AC176" s="174">
        <f t="shared" si="62"/>
        <v>0</v>
      </c>
      <c r="AD176" s="175"/>
      <c r="AE176" s="176"/>
      <c r="AF176" s="176">
        <f t="shared" si="63"/>
        <v>0</v>
      </c>
      <c r="AG176" s="169" t="s">
        <v>57</v>
      </c>
      <c r="AH176" s="170">
        <v>1</v>
      </c>
      <c r="AI176" s="170">
        <f t="shared" si="64"/>
        <v>27.52</v>
      </c>
      <c r="AJ176" s="177" t="s">
        <v>47</v>
      </c>
      <c r="AK176" s="178">
        <v>7</v>
      </c>
      <c r="AL176" s="178">
        <f t="shared" si="65"/>
        <v>192.64</v>
      </c>
      <c r="AM176" s="179" t="s">
        <v>59</v>
      </c>
      <c r="AN176" s="180">
        <v>2</v>
      </c>
      <c r="AO176" s="180">
        <f t="shared" si="66"/>
        <v>55.04</v>
      </c>
      <c r="AP176" s="181"/>
      <c r="AQ176" s="182"/>
      <c r="AR176" s="182">
        <f t="shared" si="67"/>
        <v>0</v>
      </c>
      <c r="AS176" s="183"/>
      <c r="AT176" s="184"/>
      <c r="AU176" s="184">
        <f t="shared" si="68"/>
        <v>0</v>
      </c>
      <c r="AV176" s="169"/>
      <c r="AW176" s="170"/>
      <c r="AX176" s="170">
        <f t="shared" si="69"/>
        <v>0</v>
      </c>
      <c r="AY176" s="185"/>
      <c r="AZ176" s="186"/>
      <c r="BA176" s="186">
        <f t="shared" si="70"/>
        <v>0</v>
      </c>
      <c r="BB176" s="187"/>
      <c r="BC176" s="187"/>
      <c r="BD176" s="187"/>
      <c r="BE176" s="315">
        <f t="shared" si="73"/>
        <v>25</v>
      </c>
      <c r="BF176" s="316">
        <f t="shared" si="73"/>
        <v>688</v>
      </c>
      <c r="BG176" s="317">
        <f t="shared" si="71"/>
        <v>0</v>
      </c>
      <c r="BH176" s="318">
        <f t="shared" si="72"/>
        <v>0</v>
      </c>
      <c r="BI176" s="188"/>
    </row>
    <row r="177" spans="1:61" s="190" customFormat="1" ht="21" customHeight="1" x14ac:dyDescent="0.35">
      <c r="A177" s="298"/>
      <c r="B177" s="297"/>
      <c r="C177" s="298"/>
      <c r="D177" s="81"/>
      <c r="E177" s="299" t="s">
        <v>222</v>
      </c>
      <c r="F177" s="300" t="s">
        <v>223</v>
      </c>
      <c r="G177" s="301" t="s">
        <v>224</v>
      </c>
      <c r="H177" s="302">
        <v>243923</v>
      </c>
      <c r="I177" s="303">
        <v>75</v>
      </c>
      <c r="J177" s="304">
        <v>27.52</v>
      </c>
      <c r="K177" s="81">
        <f t="shared" si="56"/>
        <v>75</v>
      </c>
      <c r="L177" s="165" t="s">
        <v>93</v>
      </c>
      <c r="M177" s="166">
        <f>3+6</f>
        <v>9</v>
      </c>
      <c r="N177" s="166">
        <f t="shared" si="57"/>
        <v>247.68</v>
      </c>
      <c r="O177" s="167" t="s">
        <v>82</v>
      </c>
      <c r="P177" s="168">
        <v>5</v>
      </c>
      <c r="Q177" s="168">
        <f t="shared" si="58"/>
        <v>137.6</v>
      </c>
      <c r="R177" s="169"/>
      <c r="S177" s="170"/>
      <c r="T177" s="170">
        <f t="shared" si="59"/>
        <v>0</v>
      </c>
      <c r="U177" s="171"/>
      <c r="V177" s="172"/>
      <c r="W177" s="172">
        <f t="shared" si="60"/>
        <v>0</v>
      </c>
      <c r="X177" s="167" t="s">
        <v>64</v>
      </c>
      <c r="Y177" s="168">
        <v>2</v>
      </c>
      <c r="Z177" s="168">
        <f t="shared" si="61"/>
        <v>55.04</v>
      </c>
      <c r="AA177" s="173" t="s">
        <v>39</v>
      </c>
      <c r="AB177" s="174">
        <v>1</v>
      </c>
      <c r="AC177" s="174">
        <f t="shared" si="62"/>
        <v>27.52</v>
      </c>
      <c r="AD177" s="175"/>
      <c r="AE177" s="176"/>
      <c r="AF177" s="176">
        <f t="shared" si="63"/>
        <v>0</v>
      </c>
      <c r="AG177" s="169"/>
      <c r="AH177" s="170"/>
      <c r="AI177" s="170">
        <f t="shared" si="64"/>
        <v>0</v>
      </c>
      <c r="AJ177" s="177" t="s">
        <v>229</v>
      </c>
      <c r="AK177" s="178">
        <f>7+7</f>
        <v>14</v>
      </c>
      <c r="AL177" s="178">
        <f t="shared" si="65"/>
        <v>385.28</v>
      </c>
      <c r="AM177" s="179" t="s">
        <v>67</v>
      </c>
      <c r="AN177" s="180">
        <v>2</v>
      </c>
      <c r="AO177" s="180">
        <f t="shared" si="66"/>
        <v>55.04</v>
      </c>
      <c r="AP177" s="181" t="s">
        <v>68</v>
      </c>
      <c r="AQ177" s="182">
        <v>5</v>
      </c>
      <c r="AR177" s="182">
        <f t="shared" si="67"/>
        <v>137.6</v>
      </c>
      <c r="AS177" s="183"/>
      <c r="AT177" s="184"/>
      <c r="AU177" s="184">
        <f t="shared" si="68"/>
        <v>0</v>
      </c>
      <c r="AV177" s="169"/>
      <c r="AW177" s="170"/>
      <c r="AX177" s="170">
        <f t="shared" si="69"/>
        <v>0</v>
      </c>
      <c r="AY177" s="185"/>
      <c r="AZ177" s="186"/>
      <c r="BA177" s="186">
        <f t="shared" si="70"/>
        <v>0</v>
      </c>
      <c r="BB177" s="187"/>
      <c r="BC177" s="187"/>
      <c r="BD177" s="187"/>
      <c r="BE177" s="315">
        <f t="shared" si="73"/>
        <v>38</v>
      </c>
      <c r="BF177" s="316">
        <f t="shared" si="73"/>
        <v>1045.7599999999998</v>
      </c>
      <c r="BG177" s="317">
        <f t="shared" si="71"/>
        <v>37</v>
      </c>
      <c r="BH177" s="318">
        <f t="shared" si="72"/>
        <v>1018.24</v>
      </c>
      <c r="BI177" s="188"/>
    </row>
    <row r="178" spans="1:61" s="205" customFormat="1" ht="21" customHeight="1" x14ac:dyDescent="0.4">
      <c r="A178" s="191"/>
      <c r="B178" s="192" t="s">
        <v>5</v>
      </c>
      <c r="C178" s="193"/>
      <c r="D178" s="104">
        <f>'[1]งวด 30-10-67'!BC92</f>
        <v>0</v>
      </c>
      <c r="E178" s="105"/>
      <c r="F178" s="194"/>
      <c r="G178" s="195"/>
      <c r="H178" s="196"/>
      <c r="I178" s="197"/>
      <c r="J178" s="198"/>
      <c r="K178" s="104">
        <f t="shared" si="56"/>
        <v>0</v>
      </c>
      <c r="L178" s="199"/>
      <c r="M178" s="200"/>
      <c r="N178" s="200">
        <f>SUM(N165:N177)</f>
        <v>4375.6000000000004</v>
      </c>
      <c r="O178" s="199"/>
      <c r="P178" s="200"/>
      <c r="Q178" s="200">
        <f>SUM(Q165:Q177)</f>
        <v>1180.7339999999999</v>
      </c>
      <c r="R178" s="199"/>
      <c r="S178" s="200"/>
      <c r="T178" s="200">
        <f>SUM(T165:T177)</f>
        <v>3385.83</v>
      </c>
      <c r="U178" s="199"/>
      <c r="V178" s="200"/>
      <c r="W178" s="200">
        <f>SUM(W165:W177)</f>
        <v>2608.4849999999997</v>
      </c>
      <c r="X178" s="199"/>
      <c r="Y178" s="200"/>
      <c r="Z178" s="200">
        <f>SUM(Z165:Z177)</f>
        <v>1756.6869999999999</v>
      </c>
      <c r="AA178" s="199"/>
      <c r="AB178" s="200"/>
      <c r="AC178" s="200">
        <f>SUM(AC165:AC177)</f>
        <v>522.76700000000005</v>
      </c>
      <c r="AD178" s="199"/>
      <c r="AE178" s="200"/>
      <c r="AF178" s="200">
        <f>SUM(AF165:AF177)</f>
        <v>464.834</v>
      </c>
      <c r="AG178" s="199"/>
      <c r="AH178" s="200"/>
      <c r="AI178" s="200">
        <f>SUM(AI165:AI177)</f>
        <v>27.52</v>
      </c>
      <c r="AJ178" s="199"/>
      <c r="AK178" s="200"/>
      <c r="AL178" s="200">
        <f>SUM(AL165:AL177)</f>
        <v>8937.2690000000002</v>
      </c>
      <c r="AM178" s="199"/>
      <c r="AN178" s="200"/>
      <c r="AO178" s="200">
        <f>SUM(AO165:AO177)</f>
        <v>1706.6699999999998</v>
      </c>
      <c r="AP178" s="201"/>
      <c r="AQ178" s="200"/>
      <c r="AR178" s="200">
        <f>SUM(AR165:AR177)</f>
        <v>2400.0589999999997</v>
      </c>
      <c r="AS178" s="199"/>
      <c r="AT178" s="200"/>
      <c r="AU178" s="200">
        <f>SUM(AU165:AU177)</f>
        <v>0</v>
      </c>
      <c r="AV178" s="199"/>
      <c r="AW178" s="200"/>
      <c r="AX178" s="200">
        <f>SUM(AX165:AX177)</f>
        <v>0</v>
      </c>
      <c r="AY178" s="199"/>
      <c r="AZ178" s="200"/>
      <c r="BA178" s="200">
        <f>SUM(BA165:BA177)</f>
        <v>0</v>
      </c>
      <c r="BB178" s="202"/>
      <c r="BC178" s="202"/>
      <c r="BD178" s="200">
        <f>SUM(BD165:BD177)</f>
        <v>0</v>
      </c>
      <c r="BE178" s="203"/>
      <c r="BF178" s="200">
        <f>SUM(BF165:BF177)</f>
        <v>27366.454999999998</v>
      </c>
      <c r="BG178" s="204"/>
      <c r="BH178" s="200">
        <f>SUM(BH165:BH177)</f>
        <v>17077.848000000002</v>
      </c>
      <c r="BI178" s="194"/>
    </row>
    <row r="179" spans="1:61" s="67" customFormat="1" ht="52.5" x14ac:dyDescent="0.4">
      <c r="A179" s="118"/>
      <c r="B179" s="119" t="s">
        <v>237</v>
      </c>
      <c r="C179" s="118"/>
      <c r="D179" s="120">
        <f>'[1]งวด 30-10-67'!BC93</f>
        <v>0</v>
      </c>
      <c r="E179" s="121"/>
      <c r="G179" s="122"/>
      <c r="H179" s="123"/>
      <c r="I179" s="124"/>
      <c r="J179" s="125"/>
      <c r="K179" s="120">
        <f t="shared" si="56"/>
        <v>0</v>
      </c>
      <c r="L179" s="126"/>
      <c r="M179" s="127"/>
      <c r="N179" s="127"/>
      <c r="O179" s="126"/>
      <c r="P179" s="127"/>
      <c r="Q179" s="127"/>
      <c r="R179" s="126"/>
      <c r="S179" s="127"/>
      <c r="T179" s="127"/>
      <c r="U179" s="126"/>
      <c r="V179" s="127"/>
      <c r="W179" s="127"/>
      <c r="X179" s="126"/>
      <c r="Y179" s="127"/>
      <c r="Z179" s="127"/>
      <c r="AA179" s="126"/>
      <c r="AB179" s="127"/>
      <c r="AC179" s="127"/>
      <c r="AD179" s="126"/>
      <c r="AE179" s="127"/>
      <c r="AF179" s="127"/>
      <c r="AG179" s="126"/>
      <c r="AH179" s="127"/>
      <c r="AI179" s="128"/>
      <c r="AJ179" s="129"/>
      <c r="AK179" s="127"/>
      <c r="AL179" s="127"/>
      <c r="AM179" s="126"/>
      <c r="AN179" s="127"/>
      <c r="AO179" s="127"/>
      <c r="AP179" s="130"/>
      <c r="AQ179" s="127"/>
      <c r="AR179" s="127"/>
      <c r="AS179" s="126"/>
      <c r="AT179" s="127"/>
      <c r="AU179" s="127"/>
      <c r="AV179" s="126"/>
      <c r="AW179" s="127"/>
      <c r="AX179" s="127"/>
      <c r="AY179" s="126"/>
      <c r="AZ179" s="127"/>
      <c r="BA179" s="127"/>
      <c r="BB179" s="127"/>
      <c r="BC179" s="127"/>
      <c r="BD179" s="127"/>
      <c r="BE179" s="206"/>
      <c r="BF179" s="206"/>
      <c r="BG179" s="207"/>
      <c r="BH179" s="127"/>
      <c r="BI179" s="66"/>
    </row>
    <row r="180" spans="1:61" s="189" customFormat="1" ht="21" customHeight="1" x14ac:dyDescent="0.35">
      <c r="A180" s="208">
        <v>1</v>
      </c>
      <c r="B180" s="293" t="s">
        <v>238</v>
      </c>
      <c r="C180" s="294" t="s">
        <v>239</v>
      </c>
      <c r="D180" s="87">
        <f>'[1]งวด 30-10-67'!BC94</f>
        <v>0</v>
      </c>
      <c r="E180" s="306"/>
      <c r="F180" s="209"/>
      <c r="G180" s="210"/>
      <c r="H180" s="211"/>
      <c r="I180" s="212"/>
      <c r="J180" s="213">
        <v>430</v>
      </c>
      <c r="K180" s="87">
        <f t="shared" si="56"/>
        <v>0</v>
      </c>
      <c r="L180" s="165"/>
      <c r="M180" s="166"/>
      <c r="N180" s="166">
        <f>J180*M180</f>
        <v>0</v>
      </c>
      <c r="O180" s="167"/>
      <c r="P180" s="168"/>
      <c r="Q180" s="168">
        <f>J180*P180</f>
        <v>0</v>
      </c>
      <c r="R180" s="169"/>
      <c r="S180" s="170"/>
      <c r="T180" s="170">
        <f>J180*S180</f>
        <v>0</v>
      </c>
      <c r="U180" s="171"/>
      <c r="V180" s="172"/>
      <c r="W180" s="172">
        <f>J180*V180</f>
        <v>0</v>
      </c>
      <c r="X180" s="167"/>
      <c r="Y180" s="168"/>
      <c r="Z180" s="168">
        <f>J180*Y180</f>
        <v>0</v>
      </c>
      <c r="AA180" s="173"/>
      <c r="AB180" s="174"/>
      <c r="AC180" s="174">
        <f>J180*AB180</f>
        <v>0</v>
      </c>
      <c r="AD180" s="175"/>
      <c r="AE180" s="176"/>
      <c r="AF180" s="176">
        <f>J180*AE180</f>
        <v>0</v>
      </c>
      <c r="AG180" s="169"/>
      <c r="AH180" s="170"/>
      <c r="AI180" s="170">
        <f>J180*AH180</f>
        <v>0</v>
      </c>
      <c r="AJ180" s="177"/>
      <c r="AK180" s="178"/>
      <c r="AL180" s="178">
        <f>J180*AK180</f>
        <v>0</v>
      </c>
      <c r="AM180" s="179"/>
      <c r="AN180" s="180"/>
      <c r="AO180" s="180">
        <f>J180*AN180</f>
        <v>0</v>
      </c>
      <c r="AP180" s="181"/>
      <c r="AQ180" s="182"/>
      <c r="AR180" s="182">
        <f>J180*AQ180</f>
        <v>0</v>
      </c>
      <c r="AS180" s="183"/>
      <c r="AT180" s="184"/>
      <c r="AU180" s="184">
        <f>J180*AT180</f>
        <v>0</v>
      </c>
      <c r="AV180" s="169"/>
      <c r="AW180" s="170"/>
      <c r="AX180" s="170">
        <f>J180*AW180</f>
        <v>0</v>
      </c>
      <c r="AY180" s="185"/>
      <c r="AZ180" s="186"/>
      <c r="BA180" s="186">
        <f>J180*AZ180</f>
        <v>0</v>
      </c>
      <c r="BB180" s="166"/>
      <c r="BC180" s="166"/>
      <c r="BD180" s="166">
        <f>J180*BC180</f>
        <v>0</v>
      </c>
      <c r="BE180" s="319">
        <f>M180+P180+S180+V180+Y180+AB180+AE180+AH180+AK180+AN180+AQ180+AT180+AW180+AZ180+BC180</f>
        <v>0</v>
      </c>
      <c r="BF180" s="320">
        <f>BD180</f>
        <v>0</v>
      </c>
      <c r="BG180" s="321">
        <f>K180-BE180</f>
        <v>0</v>
      </c>
      <c r="BH180" s="322">
        <f>J180*BG180</f>
        <v>0</v>
      </c>
      <c r="BI180" s="188"/>
    </row>
    <row r="181" spans="1:61" s="189" customFormat="1" ht="21" customHeight="1" x14ac:dyDescent="0.35">
      <c r="A181" s="208">
        <v>2</v>
      </c>
      <c r="B181" s="293" t="s">
        <v>240</v>
      </c>
      <c r="C181" s="294" t="s">
        <v>239</v>
      </c>
      <c r="D181" s="87">
        <f>'[1]งวด 30-10-67'!BC95</f>
        <v>0</v>
      </c>
      <c r="E181" s="306" t="s">
        <v>241</v>
      </c>
      <c r="F181" s="209" t="s">
        <v>223</v>
      </c>
      <c r="G181" s="210" t="s">
        <v>242</v>
      </c>
      <c r="H181" s="211">
        <v>243947</v>
      </c>
      <c r="I181" s="212">
        <v>40</v>
      </c>
      <c r="J181" s="213">
        <v>164.75</v>
      </c>
      <c r="K181" s="87">
        <f t="shared" si="56"/>
        <v>40</v>
      </c>
      <c r="L181" s="165"/>
      <c r="M181" s="166"/>
      <c r="N181" s="166">
        <f t="shared" ref="N181:N243" si="74">J181*M181</f>
        <v>0</v>
      </c>
      <c r="O181" s="167"/>
      <c r="P181" s="168"/>
      <c r="Q181" s="168">
        <f t="shared" ref="Q181:Q243" si="75">J181*P181</f>
        <v>0</v>
      </c>
      <c r="R181" s="169"/>
      <c r="S181" s="170"/>
      <c r="T181" s="170">
        <f t="shared" ref="T181:T243" si="76">J181*S181</f>
        <v>0</v>
      </c>
      <c r="U181" s="171"/>
      <c r="V181" s="172"/>
      <c r="W181" s="172">
        <f t="shared" ref="W181:W243" si="77">J181*V181</f>
        <v>0</v>
      </c>
      <c r="X181" s="167"/>
      <c r="Y181" s="168"/>
      <c r="Z181" s="168">
        <f t="shared" ref="Z181:Z243" si="78">J181*Y181</f>
        <v>0</v>
      </c>
      <c r="AA181" s="173"/>
      <c r="AB181" s="174"/>
      <c r="AC181" s="174">
        <f t="shared" ref="AC181:AC243" si="79">J181*AB181</f>
        <v>0</v>
      </c>
      <c r="AD181" s="175"/>
      <c r="AE181" s="176"/>
      <c r="AF181" s="176">
        <f t="shared" ref="AF181:AF243" si="80">J181*AE181</f>
        <v>0</v>
      </c>
      <c r="AG181" s="169"/>
      <c r="AH181" s="170"/>
      <c r="AI181" s="170">
        <f t="shared" ref="AI181:AI243" si="81">J181*AH181</f>
        <v>0</v>
      </c>
      <c r="AJ181" s="177"/>
      <c r="AK181" s="178"/>
      <c r="AL181" s="178">
        <f t="shared" ref="AL181:AL243" si="82">J181*AK181</f>
        <v>0</v>
      </c>
      <c r="AM181" s="179"/>
      <c r="AN181" s="180"/>
      <c r="AO181" s="180">
        <f t="shared" ref="AO181:AO243" si="83">J181*AN181</f>
        <v>0</v>
      </c>
      <c r="AP181" s="181"/>
      <c r="AQ181" s="182"/>
      <c r="AR181" s="182">
        <f t="shared" ref="AR181:AR243" si="84">J181*AQ181</f>
        <v>0</v>
      </c>
      <c r="AS181" s="183"/>
      <c r="AT181" s="184"/>
      <c r="AU181" s="184">
        <f t="shared" ref="AU181:AU244" si="85">J181*AT181</f>
        <v>0</v>
      </c>
      <c r="AV181" s="169"/>
      <c r="AW181" s="170"/>
      <c r="AX181" s="170">
        <f t="shared" ref="AX181:AX243" si="86">J181*AW181</f>
        <v>0</v>
      </c>
      <c r="AY181" s="185"/>
      <c r="AZ181" s="186"/>
      <c r="BA181" s="186">
        <f t="shared" ref="BA181:BA243" si="87">J181*AZ181</f>
        <v>0</v>
      </c>
      <c r="BB181" s="214" t="s">
        <v>243</v>
      </c>
      <c r="BC181" s="187">
        <v>35</v>
      </c>
      <c r="BD181" s="166">
        <f t="shared" ref="BD181:BD244" si="88">J181*BC181</f>
        <v>5766.25</v>
      </c>
      <c r="BE181" s="319">
        <f t="shared" ref="BE181:BE244" si="89">M181+P181+S181+V181+Y181+AB181+AE181+AH181+AK181+AN181+AQ181+AT181+AW181+AZ181+BC181</f>
        <v>35</v>
      </c>
      <c r="BF181" s="320">
        <f t="shared" ref="BF181:BF244" si="90">BD181</f>
        <v>5766.25</v>
      </c>
      <c r="BG181" s="321">
        <f t="shared" ref="BG181:BG244" si="91">K181-BE181</f>
        <v>5</v>
      </c>
      <c r="BH181" s="322">
        <f t="shared" ref="BH181:BH244" si="92">J181*BG181</f>
        <v>823.75</v>
      </c>
      <c r="BI181" s="188"/>
    </row>
    <row r="182" spans="1:61" s="189" customFormat="1" ht="21" customHeight="1" x14ac:dyDescent="0.35">
      <c r="A182" s="208">
        <v>3</v>
      </c>
      <c r="B182" s="293" t="s">
        <v>244</v>
      </c>
      <c r="C182" s="294" t="s">
        <v>239</v>
      </c>
      <c r="D182" s="87">
        <f>'[1]งวด 30-10-67'!BC96</f>
        <v>0</v>
      </c>
      <c r="E182" s="306" t="s">
        <v>241</v>
      </c>
      <c r="F182" s="209" t="s">
        <v>223</v>
      </c>
      <c r="G182" s="210" t="s">
        <v>242</v>
      </c>
      <c r="H182" s="211">
        <v>243947</v>
      </c>
      <c r="I182" s="212">
        <v>44</v>
      </c>
      <c r="J182" s="213">
        <v>164.75</v>
      </c>
      <c r="K182" s="87">
        <f t="shared" si="56"/>
        <v>44</v>
      </c>
      <c r="L182" s="165"/>
      <c r="M182" s="166"/>
      <c r="N182" s="166">
        <f t="shared" si="74"/>
        <v>0</v>
      </c>
      <c r="O182" s="167"/>
      <c r="P182" s="168"/>
      <c r="Q182" s="168">
        <f t="shared" si="75"/>
        <v>0</v>
      </c>
      <c r="R182" s="169"/>
      <c r="S182" s="170"/>
      <c r="T182" s="170">
        <f t="shared" si="76"/>
        <v>0</v>
      </c>
      <c r="U182" s="171"/>
      <c r="V182" s="172"/>
      <c r="W182" s="172">
        <f t="shared" si="77"/>
        <v>0</v>
      </c>
      <c r="X182" s="167"/>
      <c r="Y182" s="168"/>
      <c r="Z182" s="168">
        <f t="shared" si="78"/>
        <v>0</v>
      </c>
      <c r="AA182" s="173"/>
      <c r="AB182" s="174"/>
      <c r="AC182" s="174">
        <f t="shared" si="79"/>
        <v>0</v>
      </c>
      <c r="AD182" s="175"/>
      <c r="AE182" s="176"/>
      <c r="AF182" s="176">
        <f t="shared" si="80"/>
        <v>0</v>
      </c>
      <c r="AG182" s="169"/>
      <c r="AH182" s="170"/>
      <c r="AI182" s="170">
        <f t="shared" si="81"/>
        <v>0</v>
      </c>
      <c r="AJ182" s="177"/>
      <c r="AK182" s="178"/>
      <c r="AL182" s="178">
        <f t="shared" si="82"/>
        <v>0</v>
      </c>
      <c r="AM182" s="179"/>
      <c r="AN182" s="180"/>
      <c r="AO182" s="180">
        <f t="shared" si="83"/>
        <v>0</v>
      </c>
      <c r="AP182" s="181"/>
      <c r="AQ182" s="182"/>
      <c r="AR182" s="182">
        <f t="shared" si="84"/>
        <v>0</v>
      </c>
      <c r="AS182" s="183"/>
      <c r="AT182" s="184"/>
      <c r="AU182" s="184">
        <f t="shared" si="85"/>
        <v>0</v>
      </c>
      <c r="AV182" s="169"/>
      <c r="AW182" s="170"/>
      <c r="AX182" s="170">
        <f t="shared" si="86"/>
        <v>0</v>
      </c>
      <c r="AY182" s="185"/>
      <c r="AZ182" s="186"/>
      <c r="BA182" s="186">
        <f t="shared" si="87"/>
        <v>0</v>
      </c>
      <c r="BB182" s="214" t="s">
        <v>243</v>
      </c>
      <c r="BC182" s="187">
        <v>38</v>
      </c>
      <c r="BD182" s="166">
        <f t="shared" si="88"/>
        <v>6260.5</v>
      </c>
      <c r="BE182" s="319">
        <f t="shared" si="89"/>
        <v>38</v>
      </c>
      <c r="BF182" s="320">
        <f t="shared" si="90"/>
        <v>6260.5</v>
      </c>
      <c r="BG182" s="321">
        <f t="shared" si="91"/>
        <v>6</v>
      </c>
      <c r="BH182" s="322">
        <f t="shared" si="92"/>
        <v>988.5</v>
      </c>
      <c r="BI182" s="188"/>
    </row>
    <row r="183" spans="1:61" s="189" customFormat="1" ht="21" customHeight="1" x14ac:dyDescent="0.35">
      <c r="A183" s="208">
        <v>4</v>
      </c>
      <c r="B183" s="293" t="s">
        <v>245</v>
      </c>
      <c r="C183" s="294" t="s">
        <v>239</v>
      </c>
      <c r="D183" s="87">
        <f>'[1]งวด 30-10-67'!BC97</f>
        <v>0</v>
      </c>
      <c r="E183" s="306" t="s">
        <v>241</v>
      </c>
      <c r="F183" s="209" t="s">
        <v>223</v>
      </c>
      <c r="G183" s="210" t="s">
        <v>242</v>
      </c>
      <c r="H183" s="211">
        <v>243947</v>
      </c>
      <c r="I183" s="212">
        <v>8</v>
      </c>
      <c r="J183" s="213">
        <v>141</v>
      </c>
      <c r="K183" s="87">
        <f t="shared" si="56"/>
        <v>8</v>
      </c>
      <c r="L183" s="165"/>
      <c r="M183" s="166"/>
      <c r="N183" s="166">
        <f t="shared" si="74"/>
        <v>0</v>
      </c>
      <c r="O183" s="167"/>
      <c r="P183" s="168"/>
      <c r="Q183" s="168">
        <f t="shared" si="75"/>
        <v>0</v>
      </c>
      <c r="R183" s="169"/>
      <c r="S183" s="170"/>
      <c r="T183" s="170">
        <f t="shared" si="76"/>
        <v>0</v>
      </c>
      <c r="U183" s="171"/>
      <c r="V183" s="172"/>
      <c r="W183" s="172">
        <f t="shared" si="77"/>
        <v>0</v>
      </c>
      <c r="X183" s="167"/>
      <c r="Y183" s="168"/>
      <c r="Z183" s="168">
        <f t="shared" si="78"/>
        <v>0</v>
      </c>
      <c r="AA183" s="173"/>
      <c r="AB183" s="174"/>
      <c r="AC183" s="174">
        <f t="shared" si="79"/>
        <v>0</v>
      </c>
      <c r="AD183" s="175"/>
      <c r="AE183" s="176"/>
      <c r="AF183" s="176">
        <f t="shared" si="80"/>
        <v>0</v>
      </c>
      <c r="AG183" s="169"/>
      <c r="AH183" s="170"/>
      <c r="AI183" s="170">
        <f t="shared" si="81"/>
        <v>0</v>
      </c>
      <c r="AJ183" s="177"/>
      <c r="AK183" s="178"/>
      <c r="AL183" s="178">
        <f t="shared" si="82"/>
        <v>0</v>
      </c>
      <c r="AM183" s="179"/>
      <c r="AN183" s="180"/>
      <c r="AO183" s="180">
        <f t="shared" si="83"/>
        <v>0</v>
      </c>
      <c r="AP183" s="181"/>
      <c r="AQ183" s="182"/>
      <c r="AR183" s="182">
        <f t="shared" si="84"/>
        <v>0</v>
      </c>
      <c r="AS183" s="183"/>
      <c r="AT183" s="184"/>
      <c r="AU183" s="184">
        <f t="shared" si="85"/>
        <v>0</v>
      </c>
      <c r="AV183" s="169"/>
      <c r="AW183" s="170"/>
      <c r="AX183" s="170">
        <f t="shared" si="86"/>
        <v>0</v>
      </c>
      <c r="AY183" s="185"/>
      <c r="AZ183" s="186"/>
      <c r="BA183" s="186">
        <f t="shared" si="87"/>
        <v>0</v>
      </c>
      <c r="BB183" s="214" t="s">
        <v>243</v>
      </c>
      <c r="BC183" s="187">
        <v>6</v>
      </c>
      <c r="BD183" s="166">
        <f t="shared" si="88"/>
        <v>846</v>
      </c>
      <c r="BE183" s="319">
        <f t="shared" si="89"/>
        <v>6</v>
      </c>
      <c r="BF183" s="320">
        <f t="shared" si="90"/>
        <v>846</v>
      </c>
      <c r="BG183" s="321">
        <f t="shared" si="91"/>
        <v>2</v>
      </c>
      <c r="BH183" s="322">
        <f t="shared" si="92"/>
        <v>282</v>
      </c>
      <c r="BI183" s="188"/>
    </row>
    <row r="184" spans="1:61" s="189" customFormat="1" ht="21" customHeight="1" x14ac:dyDescent="0.35">
      <c r="A184" s="208">
        <v>5</v>
      </c>
      <c r="B184" s="293" t="s">
        <v>246</v>
      </c>
      <c r="C184" s="294" t="s">
        <v>81</v>
      </c>
      <c r="D184" s="87">
        <f>'[1]งวด 30-10-67'!BC98</f>
        <v>0</v>
      </c>
      <c r="E184" s="306" t="s">
        <v>241</v>
      </c>
      <c r="F184" s="209" t="s">
        <v>223</v>
      </c>
      <c r="G184" s="210" t="s">
        <v>242</v>
      </c>
      <c r="H184" s="211">
        <v>243947</v>
      </c>
      <c r="I184" s="212">
        <v>6</v>
      </c>
      <c r="J184" s="213">
        <v>186</v>
      </c>
      <c r="K184" s="87">
        <f t="shared" si="56"/>
        <v>6</v>
      </c>
      <c r="L184" s="165"/>
      <c r="M184" s="166"/>
      <c r="N184" s="166">
        <f t="shared" si="74"/>
        <v>0</v>
      </c>
      <c r="O184" s="167"/>
      <c r="P184" s="168"/>
      <c r="Q184" s="168">
        <f t="shared" si="75"/>
        <v>0</v>
      </c>
      <c r="R184" s="169"/>
      <c r="S184" s="170"/>
      <c r="T184" s="170">
        <f t="shared" si="76"/>
        <v>0</v>
      </c>
      <c r="U184" s="171"/>
      <c r="V184" s="172"/>
      <c r="W184" s="172">
        <f t="shared" si="77"/>
        <v>0</v>
      </c>
      <c r="X184" s="167"/>
      <c r="Y184" s="168"/>
      <c r="Z184" s="168">
        <f t="shared" si="78"/>
        <v>0</v>
      </c>
      <c r="AA184" s="173"/>
      <c r="AB184" s="174"/>
      <c r="AC184" s="174">
        <f t="shared" si="79"/>
        <v>0</v>
      </c>
      <c r="AD184" s="175"/>
      <c r="AE184" s="176"/>
      <c r="AF184" s="176">
        <f t="shared" si="80"/>
        <v>0</v>
      </c>
      <c r="AG184" s="169"/>
      <c r="AH184" s="170"/>
      <c r="AI184" s="170">
        <f t="shared" si="81"/>
        <v>0</v>
      </c>
      <c r="AJ184" s="177"/>
      <c r="AK184" s="178"/>
      <c r="AL184" s="178">
        <f t="shared" si="82"/>
        <v>0</v>
      </c>
      <c r="AM184" s="179"/>
      <c r="AN184" s="180"/>
      <c r="AO184" s="180">
        <f t="shared" si="83"/>
        <v>0</v>
      </c>
      <c r="AP184" s="181"/>
      <c r="AQ184" s="182"/>
      <c r="AR184" s="182">
        <f t="shared" si="84"/>
        <v>0</v>
      </c>
      <c r="AS184" s="183"/>
      <c r="AT184" s="184"/>
      <c r="AU184" s="184">
        <f t="shared" si="85"/>
        <v>0</v>
      </c>
      <c r="AV184" s="169"/>
      <c r="AW184" s="170"/>
      <c r="AX184" s="170">
        <f t="shared" si="86"/>
        <v>0</v>
      </c>
      <c r="AY184" s="185"/>
      <c r="AZ184" s="186"/>
      <c r="BA184" s="186">
        <f t="shared" si="87"/>
        <v>0</v>
      </c>
      <c r="BB184" s="214" t="s">
        <v>243</v>
      </c>
      <c r="BC184" s="187">
        <v>6</v>
      </c>
      <c r="BD184" s="166">
        <f t="shared" si="88"/>
        <v>1116</v>
      </c>
      <c r="BE184" s="319">
        <f t="shared" si="89"/>
        <v>6</v>
      </c>
      <c r="BF184" s="320">
        <f t="shared" si="90"/>
        <v>1116</v>
      </c>
      <c r="BG184" s="321">
        <f t="shared" si="91"/>
        <v>0</v>
      </c>
      <c r="BH184" s="322">
        <f t="shared" si="92"/>
        <v>0</v>
      </c>
      <c r="BI184" s="188"/>
    </row>
    <row r="185" spans="1:61" s="189" customFormat="1" ht="21" customHeight="1" x14ac:dyDescent="0.35">
      <c r="A185" s="208">
        <v>5</v>
      </c>
      <c r="B185" s="293"/>
      <c r="C185" s="294"/>
      <c r="D185" s="87"/>
      <c r="E185" s="306" t="s">
        <v>241</v>
      </c>
      <c r="F185" s="209" t="s">
        <v>247</v>
      </c>
      <c r="G185" s="210">
        <v>1060416604</v>
      </c>
      <c r="H185" s="211">
        <v>243947</v>
      </c>
      <c r="I185" s="212">
        <v>2</v>
      </c>
      <c r="J185" s="213">
        <v>125</v>
      </c>
      <c r="K185" s="87">
        <f t="shared" si="56"/>
        <v>2</v>
      </c>
      <c r="L185" s="165"/>
      <c r="M185" s="166"/>
      <c r="N185" s="166">
        <f t="shared" si="74"/>
        <v>0</v>
      </c>
      <c r="O185" s="167"/>
      <c r="P185" s="168"/>
      <c r="Q185" s="168">
        <f t="shared" si="75"/>
        <v>0</v>
      </c>
      <c r="R185" s="169"/>
      <c r="S185" s="170"/>
      <c r="T185" s="170">
        <f t="shared" si="76"/>
        <v>0</v>
      </c>
      <c r="U185" s="171"/>
      <c r="V185" s="172"/>
      <c r="W185" s="172">
        <f t="shared" si="77"/>
        <v>0</v>
      </c>
      <c r="X185" s="167"/>
      <c r="Y185" s="168"/>
      <c r="Z185" s="168">
        <f t="shared" si="78"/>
        <v>0</v>
      </c>
      <c r="AA185" s="173"/>
      <c r="AB185" s="174"/>
      <c r="AC185" s="174">
        <f t="shared" si="79"/>
        <v>0</v>
      </c>
      <c r="AD185" s="175"/>
      <c r="AE185" s="176"/>
      <c r="AF185" s="176">
        <f t="shared" si="80"/>
        <v>0</v>
      </c>
      <c r="AG185" s="169"/>
      <c r="AH185" s="170"/>
      <c r="AI185" s="170">
        <f t="shared" si="81"/>
        <v>0</v>
      </c>
      <c r="AJ185" s="177"/>
      <c r="AK185" s="178"/>
      <c r="AL185" s="178">
        <f t="shared" si="82"/>
        <v>0</v>
      </c>
      <c r="AM185" s="179"/>
      <c r="AN185" s="180"/>
      <c r="AO185" s="180">
        <f t="shared" si="83"/>
        <v>0</v>
      </c>
      <c r="AP185" s="181"/>
      <c r="AQ185" s="182"/>
      <c r="AR185" s="182">
        <f t="shared" si="84"/>
        <v>0</v>
      </c>
      <c r="AS185" s="183"/>
      <c r="AT185" s="184"/>
      <c r="AU185" s="184">
        <f t="shared" si="85"/>
        <v>0</v>
      </c>
      <c r="AV185" s="169"/>
      <c r="AW185" s="170"/>
      <c r="AX185" s="170">
        <f t="shared" si="86"/>
        <v>0</v>
      </c>
      <c r="AY185" s="185"/>
      <c r="AZ185" s="186"/>
      <c r="BA185" s="186">
        <f t="shared" si="87"/>
        <v>0</v>
      </c>
      <c r="BB185" s="214" t="s">
        <v>243</v>
      </c>
      <c r="BC185" s="187">
        <v>2</v>
      </c>
      <c r="BD185" s="166">
        <f t="shared" si="88"/>
        <v>250</v>
      </c>
      <c r="BE185" s="319">
        <f t="shared" si="89"/>
        <v>2</v>
      </c>
      <c r="BF185" s="320">
        <f t="shared" si="90"/>
        <v>250</v>
      </c>
      <c r="BG185" s="321">
        <f t="shared" si="91"/>
        <v>0</v>
      </c>
      <c r="BH185" s="322">
        <f t="shared" si="92"/>
        <v>0</v>
      </c>
      <c r="BI185" s="188"/>
    </row>
    <row r="186" spans="1:61" s="189" customFormat="1" ht="21" customHeight="1" x14ac:dyDescent="0.35">
      <c r="A186" s="208">
        <v>6</v>
      </c>
      <c r="B186" s="293" t="s">
        <v>248</v>
      </c>
      <c r="C186" s="294" t="s">
        <v>239</v>
      </c>
      <c r="D186" s="87">
        <f>'[1]งวด 30-10-67'!BC99</f>
        <v>0</v>
      </c>
      <c r="E186" s="306" t="s">
        <v>241</v>
      </c>
      <c r="F186" s="209" t="s">
        <v>249</v>
      </c>
      <c r="G186" s="210" t="s">
        <v>250</v>
      </c>
      <c r="H186" s="211">
        <v>243947</v>
      </c>
      <c r="I186" s="212">
        <v>8</v>
      </c>
      <c r="J186" s="213">
        <v>170</v>
      </c>
      <c r="K186" s="87">
        <f t="shared" si="56"/>
        <v>8</v>
      </c>
      <c r="L186" s="165"/>
      <c r="M186" s="166"/>
      <c r="N186" s="166">
        <f t="shared" si="74"/>
        <v>0</v>
      </c>
      <c r="O186" s="167"/>
      <c r="P186" s="168"/>
      <c r="Q186" s="168">
        <f t="shared" si="75"/>
        <v>0</v>
      </c>
      <c r="R186" s="169"/>
      <c r="S186" s="170"/>
      <c r="T186" s="170">
        <f t="shared" si="76"/>
        <v>0</v>
      </c>
      <c r="U186" s="171"/>
      <c r="V186" s="172"/>
      <c r="W186" s="172">
        <f t="shared" si="77"/>
        <v>0</v>
      </c>
      <c r="X186" s="167"/>
      <c r="Y186" s="168"/>
      <c r="Z186" s="168">
        <f t="shared" si="78"/>
        <v>0</v>
      </c>
      <c r="AA186" s="173"/>
      <c r="AB186" s="174"/>
      <c r="AC186" s="174">
        <f t="shared" si="79"/>
        <v>0</v>
      </c>
      <c r="AD186" s="175"/>
      <c r="AE186" s="176"/>
      <c r="AF186" s="176">
        <f t="shared" si="80"/>
        <v>0</v>
      </c>
      <c r="AG186" s="169"/>
      <c r="AH186" s="170"/>
      <c r="AI186" s="170">
        <f t="shared" si="81"/>
        <v>0</v>
      </c>
      <c r="AJ186" s="177"/>
      <c r="AK186" s="178"/>
      <c r="AL186" s="178">
        <f t="shared" si="82"/>
        <v>0</v>
      </c>
      <c r="AM186" s="179"/>
      <c r="AN186" s="180"/>
      <c r="AO186" s="180">
        <f t="shared" si="83"/>
        <v>0</v>
      </c>
      <c r="AP186" s="181"/>
      <c r="AQ186" s="182"/>
      <c r="AR186" s="182">
        <f t="shared" si="84"/>
        <v>0</v>
      </c>
      <c r="AS186" s="183"/>
      <c r="AT186" s="184"/>
      <c r="AU186" s="184">
        <f t="shared" si="85"/>
        <v>0</v>
      </c>
      <c r="AV186" s="169"/>
      <c r="AW186" s="170"/>
      <c r="AX186" s="170">
        <f t="shared" si="86"/>
        <v>0</v>
      </c>
      <c r="AY186" s="185"/>
      <c r="AZ186" s="186"/>
      <c r="BA186" s="186">
        <f t="shared" si="87"/>
        <v>0</v>
      </c>
      <c r="BB186" s="214" t="s">
        <v>243</v>
      </c>
      <c r="BC186" s="187">
        <v>6</v>
      </c>
      <c r="BD186" s="166">
        <f t="shared" si="88"/>
        <v>1020</v>
      </c>
      <c r="BE186" s="319">
        <f t="shared" si="89"/>
        <v>6</v>
      </c>
      <c r="BF186" s="320">
        <f t="shared" si="90"/>
        <v>1020</v>
      </c>
      <c r="BG186" s="321">
        <f t="shared" si="91"/>
        <v>2</v>
      </c>
      <c r="BH186" s="322">
        <f t="shared" si="92"/>
        <v>340</v>
      </c>
      <c r="BI186" s="188"/>
    </row>
    <row r="187" spans="1:61" s="189" customFormat="1" ht="21" customHeight="1" x14ac:dyDescent="0.35">
      <c r="A187" s="208">
        <v>7</v>
      </c>
      <c r="B187" s="293" t="s">
        <v>251</v>
      </c>
      <c r="C187" s="294" t="s">
        <v>239</v>
      </c>
      <c r="D187" s="87">
        <f>'[1]งวด 30-10-67'!BC100</f>
        <v>0</v>
      </c>
      <c r="E187" s="306" t="s">
        <v>241</v>
      </c>
      <c r="F187" s="209" t="s">
        <v>223</v>
      </c>
      <c r="G187" s="210" t="s">
        <v>242</v>
      </c>
      <c r="H187" s="211">
        <v>243947</v>
      </c>
      <c r="I187" s="212">
        <v>28</v>
      </c>
      <c r="J187" s="213">
        <v>136.25</v>
      </c>
      <c r="K187" s="87">
        <f t="shared" si="56"/>
        <v>28</v>
      </c>
      <c r="L187" s="165"/>
      <c r="M187" s="166"/>
      <c r="N187" s="166">
        <f t="shared" si="74"/>
        <v>0</v>
      </c>
      <c r="O187" s="167"/>
      <c r="P187" s="168"/>
      <c r="Q187" s="168">
        <f t="shared" si="75"/>
        <v>0</v>
      </c>
      <c r="R187" s="169"/>
      <c r="S187" s="170"/>
      <c r="T187" s="170">
        <f t="shared" si="76"/>
        <v>0</v>
      </c>
      <c r="U187" s="171"/>
      <c r="V187" s="172"/>
      <c r="W187" s="172">
        <f t="shared" si="77"/>
        <v>0</v>
      </c>
      <c r="X187" s="167"/>
      <c r="Y187" s="168"/>
      <c r="Z187" s="168">
        <f t="shared" si="78"/>
        <v>0</v>
      </c>
      <c r="AA187" s="173"/>
      <c r="AB187" s="174"/>
      <c r="AC187" s="174">
        <f t="shared" si="79"/>
        <v>0</v>
      </c>
      <c r="AD187" s="175"/>
      <c r="AE187" s="176"/>
      <c r="AF187" s="176">
        <f t="shared" si="80"/>
        <v>0</v>
      </c>
      <c r="AG187" s="169"/>
      <c r="AH187" s="170"/>
      <c r="AI187" s="170">
        <f t="shared" si="81"/>
        <v>0</v>
      </c>
      <c r="AJ187" s="177"/>
      <c r="AK187" s="178"/>
      <c r="AL187" s="178">
        <f t="shared" si="82"/>
        <v>0</v>
      </c>
      <c r="AM187" s="179"/>
      <c r="AN187" s="180"/>
      <c r="AO187" s="180">
        <f t="shared" si="83"/>
        <v>0</v>
      </c>
      <c r="AP187" s="181"/>
      <c r="AQ187" s="182"/>
      <c r="AR187" s="182">
        <f t="shared" si="84"/>
        <v>0</v>
      </c>
      <c r="AS187" s="183"/>
      <c r="AT187" s="184"/>
      <c r="AU187" s="184">
        <f t="shared" si="85"/>
        <v>0</v>
      </c>
      <c r="AV187" s="169"/>
      <c r="AW187" s="170"/>
      <c r="AX187" s="170">
        <f t="shared" si="86"/>
        <v>0</v>
      </c>
      <c r="AY187" s="185"/>
      <c r="AZ187" s="186"/>
      <c r="BA187" s="186">
        <f t="shared" si="87"/>
        <v>0</v>
      </c>
      <c r="BB187" s="214" t="s">
        <v>243</v>
      </c>
      <c r="BC187" s="187">
        <v>24</v>
      </c>
      <c r="BD187" s="166">
        <f t="shared" si="88"/>
        <v>3270</v>
      </c>
      <c r="BE187" s="319">
        <f t="shared" si="89"/>
        <v>24</v>
      </c>
      <c r="BF187" s="320">
        <f t="shared" si="90"/>
        <v>3270</v>
      </c>
      <c r="BG187" s="321">
        <f t="shared" si="91"/>
        <v>4</v>
      </c>
      <c r="BH187" s="322">
        <f t="shared" si="92"/>
        <v>545</v>
      </c>
      <c r="BI187" s="188"/>
    </row>
    <row r="188" spans="1:61" s="189" customFormat="1" ht="21" customHeight="1" x14ac:dyDescent="0.35">
      <c r="A188" s="208">
        <v>8</v>
      </c>
      <c r="B188" s="293" t="s">
        <v>252</v>
      </c>
      <c r="C188" s="294" t="s">
        <v>239</v>
      </c>
      <c r="D188" s="87">
        <f>'[1]งวด 30-10-67'!BC101</f>
        <v>0</v>
      </c>
      <c r="E188" s="306" t="s">
        <v>241</v>
      </c>
      <c r="F188" s="209" t="s">
        <v>253</v>
      </c>
      <c r="G188" s="210" t="s">
        <v>254</v>
      </c>
      <c r="H188" s="211">
        <v>243948</v>
      </c>
      <c r="I188" s="212">
        <v>16</v>
      </c>
      <c r="J188" s="213">
        <v>170</v>
      </c>
      <c r="K188" s="87">
        <f t="shared" si="56"/>
        <v>16</v>
      </c>
      <c r="L188" s="165"/>
      <c r="M188" s="166"/>
      <c r="N188" s="166">
        <f t="shared" si="74"/>
        <v>0</v>
      </c>
      <c r="O188" s="167"/>
      <c r="P188" s="168"/>
      <c r="Q188" s="168">
        <f t="shared" si="75"/>
        <v>0</v>
      </c>
      <c r="R188" s="169"/>
      <c r="S188" s="170"/>
      <c r="T188" s="170">
        <f t="shared" si="76"/>
        <v>0</v>
      </c>
      <c r="U188" s="171"/>
      <c r="V188" s="172"/>
      <c r="W188" s="172">
        <f t="shared" si="77"/>
        <v>0</v>
      </c>
      <c r="X188" s="167"/>
      <c r="Y188" s="168"/>
      <c r="Z188" s="168">
        <f t="shared" si="78"/>
        <v>0</v>
      </c>
      <c r="AA188" s="173"/>
      <c r="AB188" s="174"/>
      <c r="AC188" s="174">
        <f t="shared" si="79"/>
        <v>0</v>
      </c>
      <c r="AD188" s="175"/>
      <c r="AE188" s="176"/>
      <c r="AF188" s="176">
        <f t="shared" si="80"/>
        <v>0</v>
      </c>
      <c r="AG188" s="169"/>
      <c r="AH188" s="170"/>
      <c r="AI188" s="170">
        <f t="shared" si="81"/>
        <v>0</v>
      </c>
      <c r="AJ188" s="177"/>
      <c r="AK188" s="178"/>
      <c r="AL188" s="178">
        <f t="shared" si="82"/>
        <v>0</v>
      </c>
      <c r="AM188" s="179"/>
      <c r="AN188" s="180"/>
      <c r="AO188" s="180">
        <f t="shared" si="83"/>
        <v>0</v>
      </c>
      <c r="AP188" s="181"/>
      <c r="AQ188" s="182"/>
      <c r="AR188" s="182">
        <f t="shared" si="84"/>
        <v>0</v>
      </c>
      <c r="AS188" s="183"/>
      <c r="AT188" s="184"/>
      <c r="AU188" s="184">
        <f t="shared" si="85"/>
        <v>0</v>
      </c>
      <c r="AV188" s="169"/>
      <c r="AW188" s="170"/>
      <c r="AX188" s="170">
        <f t="shared" si="86"/>
        <v>0</v>
      </c>
      <c r="AY188" s="185"/>
      <c r="AZ188" s="186"/>
      <c r="BA188" s="186">
        <f t="shared" si="87"/>
        <v>0</v>
      </c>
      <c r="BB188" s="214" t="s">
        <v>243</v>
      </c>
      <c r="BC188" s="187">
        <v>13</v>
      </c>
      <c r="BD188" s="166">
        <f t="shared" si="88"/>
        <v>2210</v>
      </c>
      <c r="BE188" s="319">
        <f t="shared" si="89"/>
        <v>13</v>
      </c>
      <c r="BF188" s="320">
        <f t="shared" si="90"/>
        <v>2210</v>
      </c>
      <c r="BG188" s="321">
        <f t="shared" si="91"/>
        <v>3</v>
      </c>
      <c r="BH188" s="322">
        <f t="shared" si="92"/>
        <v>510</v>
      </c>
      <c r="BI188" s="188"/>
    </row>
    <row r="189" spans="1:61" s="189" customFormat="1" ht="21" customHeight="1" x14ac:dyDescent="0.35">
      <c r="A189" s="208">
        <v>9</v>
      </c>
      <c r="B189" s="293" t="s">
        <v>255</v>
      </c>
      <c r="C189" s="294" t="s">
        <v>81</v>
      </c>
      <c r="D189" s="87">
        <f>'[1]งวด 30-10-67'!BC102</f>
        <v>0</v>
      </c>
      <c r="E189" s="306" t="s">
        <v>241</v>
      </c>
      <c r="F189" s="209" t="s">
        <v>256</v>
      </c>
      <c r="G189" s="215" t="s">
        <v>257</v>
      </c>
      <c r="H189" s="211">
        <v>243948</v>
      </c>
      <c r="I189" s="212">
        <v>12</v>
      </c>
      <c r="J189" s="213">
        <v>25</v>
      </c>
      <c r="K189" s="87">
        <f t="shared" si="56"/>
        <v>12</v>
      </c>
      <c r="L189" s="165"/>
      <c r="M189" s="166"/>
      <c r="N189" s="166">
        <f t="shared" si="74"/>
        <v>0</v>
      </c>
      <c r="O189" s="167"/>
      <c r="P189" s="168"/>
      <c r="Q189" s="168">
        <f t="shared" si="75"/>
        <v>0</v>
      </c>
      <c r="R189" s="169"/>
      <c r="S189" s="170"/>
      <c r="T189" s="170">
        <f t="shared" si="76"/>
        <v>0</v>
      </c>
      <c r="U189" s="171"/>
      <c r="V189" s="172"/>
      <c r="W189" s="172">
        <f t="shared" si="77"/>
        <v>0</v>
      </c>
      <c r="X189" s="167"/>
      <c r="Y189" s="168"/>
      <c r="Z189" s="168">
        <f t="shared" si="78"/>
        <v>0</v>
      </c>
      <c r="AA189" s="173"/>
      <c r="AB189" s="174"/>
      <c r="AC189" s="174">
        <f t="shared" si="79"/>
        <v>0</v>
      </c>
      <c r="AD189" s="175"/>
      <c r="AE189" s="176"/>
      <c r="AF189" s="176">
        <f t="shared" si="80"/>
        <v>0</v>
      </c>
      <c r="AG189" s="169"/>
      <c r="AH189" s="170"/>
      <c r="AI189" s="170">
        <f t="shared" si="81"/>
        <v>0</v>
      </c>
      <c r="AJ189" s="177"/>
      <c r="AK189" s="178"/>
      <c r="AL189" s="178">
        <f t="shared" si="82"/>
        <v>0</v>
      </c>
      <c r="AM189" s="179"/>
      <c r="AN189" s="180"/>
      <c r="AO189" s="180">
        <f t="shared" si="83"/>
        <v>0</v>
      </c>
      <c r="AP189" s="181"/>
      <c r="AQ189" s="182"/>
      <c r="AR189" s="182">
        <f t="shared" si="84"/>
        <v>0</v>
      </c>
      <c r="AS189" s="183"/>
      <c r="AT189" s="184"/>
      <c r="AU189" s="184">
        <f t="shared" si="85"/>
        <v>0</v>
      </c>
      <c r="AV189" s="169"/>
      <c r="AW189" s="170"/>
      <c r="AX189" s="170">
        <f t="shared" si="86"/>
        <v>0</v>
      </c>
      <c r="AY189" s="185"/>
      <c r="AZ189" s="186"/>
      <c r="BA189" s="186">
        <f t="shared" si="87"/>
        <v>0</v>
      </c>
      <c r="BB189" s="214" t="s">
        <v>243</v>
      </c>
      <c r="BC189" s="187">
        <v>11</v>
      </c>
      <c r="BD189" s="166">
        <f t="shared" si="88"/>
        <v>275</v>
      </c>
      <c r="BE189" s="319">
        <f t="shared" si="89"/>
        <v>11</v>
      </c>
      <c r="BF189" s="320">
        <f t="shared" si="90"/>
        <v>275</v>
      </c>
      <c r="BG189" s="321">
        <f t="shared" si="91"/>
        <v>1</v>
      </c>
      <c r="BH189" s="322">
        <f t="shared" si="92"/>
        <v>25</v>
      </c>
      <c r="BI189" s="188"/>
    </row>
    <row r="190" spans="1:61" s="189" customFormat="1" ht="21" customHeight="1" x14ac:dyDescent="0.35">
      <c r="A190" s="208">
        <v>10</v>
      </c>
      <c r="B190" s="293" t="s">
        <v>258</v>
      </c>
      <c r="C190" s="294" t="s">
        <v>236</v>
      </c>
      <c r="D190" s="87">
        <f>'[1]งวด 30-10-67'!BC103</f>
        <v>0</v>
      </c>
      <c r="E190" s="306" t="s">
        <v>241</v>
      </c>
      <c r="F190" s="209" t="s">
        <v>223</v>
      </c>
      <c r="G190" s="210" t="s">
        <v>242</v>
      </c>
      <c r="H190" s="211">
        <v>243947</v>
      </c>
      <c r="I190" s="212">
        <v>80</v>
      </c>
      <c r="J190" s="213">
        <v>39.25</v>
      </c>
      <c r="K190" s="87">
        <f t="shared" si="56"/>
        <v>80</v>
      </c>
      <c r="L190" s="165"/>
      <c r="M190" s="166"/>
      <c r="N190" s="166">
        <f t="shared" si="74"/>
        <v>0</v>
      </c>
      <c r="O190" s="167"/>
      <c r="P190" s="168"/>
      <c r="Q190" s="168">
        <f t="shared" si="75"/>
        <v>0</v>
      </c>
      <c r="R190" s="169"/>
      <c r="S190" s="170"/>
      <c r="T190" s="170">
        <f t="shared" si="76"/>
        <v>0</v>
      </c>
      <c r="U190" s="171"/>
      <c r="V190" s="172"/>
      <c r="W190" s="172">
        <f t="shared" si="77"/>
        <v>0</v>
      </c>
      <c r="X190" s="167"/>
      <c r="Y190" s="168"/>
      <c r="Z190" s="168">
        <f t="shared" si="78"/>
        <v>0</v>
      </c>
      <c r="AA190" s="173"/>
      <c r="AB190" s="174"/>
      <c r="AC190" s="174">
        <f t="shared" si="79"/>
        <v>0</v>
      </c>
      <c r="AD190" s="175"/>
      <c r="AE190" s="176"/>
      <c r="AF190" s="176">
        <f t="shared" si="80"/>
        <v>0</v>
      </c>
      <c r="AG190" s="169"/>
      <c r="AH190" s="170"/>
      <c r="AI190" s="170">
        <f t="shared" si="81"/>
        <v>0</v>
      </c>
      <c r="AJ190" s="177"/>
      <c r="AK190" s="178"/>
      <c r="AL190" s="178">
        <f t="shared" si="82"/>
        <v>0</v>
      </c>
      <c r="AM190" s="179"/>
      <c r="AN190" s="180"/>
      <c r="AO190" s="180">
        <f t="shared" si="83"/>
        <v>0</v>
      </c>
      <c r="AP190" s="181"/>
      <c r="AQ190" s="182"/>
      <c r="AR190" s="182">
        <f t="shared" si="84"/>
        <v>0</v>
      </c>
      <c r="AS190" s="183"/>
      <c r="AT190" s="184"/>
      <c r="AU190" s="184">
        <f t="shared" si="85"/>
        <v>0</v>
      </c>
      <c r="AV190" s="169"/>
      <c r="AW190" s="170"/>
      <c r="AX190" s="170">
        <f t="shared" si="86"/>
        <v>0</v>
      </c>
      <c r="AY190" s="185"/>
      <c r="AZ190" s="186"/>
      <c r="BA190" s="186">
        <f t="shared" si="87"/>
        <v>0</v>
      </c>
      <c r="BB190" s="214" t="s">
        <v>243</v>
      </c>
      <c r="BC190" s="187">
        <v>73</v>
      </c>
      <c r="BD190" s="166">
        <f t="shared" si="88"/>
        <v>2865.25</v>
      </c>
      <c r="BE190" s="319">
        <f t="shared" si="89"/>
        <v>73</v>
      </c>
      <c r="BF190" s="320">
        <f t="shared" si="90"/>
        <v>2865.25</v>
      </c>
      <c r="BG190" s="321">
        <f t="shared" si="91"/>
        <v>7</v>
      </c>
      <c r="BH190" s="322">
        <f t="shared" si="92"/>
        <v>274.75</v>
      </c>
      <c r="BI190" s="188"/>
    </row>
    <row r="191" spans="1:61" s="189" customFormat="1" ht="21" customHeight="1" x14ac:dyDescent="0.35">
      <c r="A191" s="208">
        <v>11</v>
      </c>
      <c r="B191" s="293" t="s">
        <v>259</v>
      </c>
      <c r="C191" s="294" t="s">
        <v>260</v>
      </c>
      <c r="D191" s="87">
        <f>'[1]งวด 30-10-67'!BC104</f>
        <v>0</v>
      </c>
      <c r="E191" s="306" t="s">
        <v>241</v>
      </c>
      <c r="F191" s="209" t="s">
        <v>223</v>
      </c>
      <c r="G191" s="210" t="s">
        <v>242</v>
      </c>
      <c r="H191" s="211">
        <v>243947</v>
      </c>
      <c r="I191" s="212">
        <v>13</v>
      </c>
      <c r="J191" s="213">
        <v>90</v>
      </c>
      <c r="K191" s="87">
        <f t="shared" si="56"/>
        <v>13</v>
      </c>
      <c r="L191" s="165"/>
      <c r="M191" s="166"/>
      <c r="N191" s="166">
        <f t="shared" si="74"/>
        <v>0</v>
      </c>
      <c r="O191" s="167"/>
      <c r="P191" s="168"/>
      <c r="Q191" s="168">
        <f t="shared" si="75"/>
        <v>0</v>
      </c>
      <c r="R191" s="169"/>
      <c r="S191" s="170"/>
      <c r="T191" s="170">
        <f t="shared" si="76"/>
        <v>0</v>
      </c>
      <c r="U191" s="171"/>
      <c r="V191" s="172"/>
      <c r="W191" s="172">
        <f t="shared" si="77"/>
        <v>0</v>
      </c>
      <c r="X191" s="167"/>
      <c r="Y191" s="168"/>
      <c r="Z191" s="168">
        <f t="shared" si="78"/>
        <v>0</v>
      </c>
      <c r="AA191" s="173"/>
      <c r="AB191" s="174"/>
      <c r="AC191" s="174">
        <f t="shared" si="79"/>
        <v>0</v>
      </c>
      <c r="AD191" s="175"/>
      <c r="AE191" s="176"/>
      <c r="AF191" s="176">
        <f t="shared" si="80"/>
        <v>0</v>
      </c>
      <c r="AG191" s="169"/>
      <c r="AH191" s="170"/>
      <c r="AI191" s="170">
        <f t="shared" si="81"/>
        <v>0</v>
      </c>
      <c r="AJ191" s="177"/>
      <c r="AK191" s="178"/>
      <c r="AL191" s="178">
        <f t="shared" si="82"/>
        <v>0</v>
      </c>
      <c r="AM191" s="179"/>
      <c r="AN191" s="180"/>
      <c r="AO191" s="180">
        <f t="shared" si="83"/>
        <v>0</v>
      </c>
      <c r="AP191" s="181"/>
      <c r="AQ191" s="182"/>
      <c r="AR191" s="182">
        <f t="shared" si="84"/>
        <v>0</v>
      </c>
      <c r="AS191" s="183"/>
      <c r="AT191" s="184"/>
      <c r="AU191" s="184">
        <f t="shared" si="85"/>
        <v>0</v>
      </c>
      <c r="AV191" s="169"/>
      <c r="AW191" s="170"/>
      <c r="AX191" s="170">
        <f t="shared" si="86"/>
        <v>0</v>
      </c>
      <c r="AY191" s="185"/>
      <c r="AZ191" s="186"/>
      <c r="BA191" s="186">
        <f t="shared" si="87"/>
        <v>0</v>
      </c>
      <c r="BB191" s="214" t="s">
        <v>243</v>
      </c>
      <c r="BC191" s="187">
        <v>12</v>
      </c>
      <c r="BD191" s="166">
        <f t="shared" si="88"/>
        <v>1080</v>
      </c>
      <c r="BE191" s="319">
        <f t="shared" si="89"/>
        <v>12</v>
      </c>
      <c r="BF191" s="320">
        <f t="shared" si="90"/>
        <v>1080</v>
      </c>
      <c r="BG191" s="321">
        <f t="shared" si="91"/>
        <v>1</v>
      </c>
      <c r="BH191" s="322">
        <f t="shared" si="92"/>
        <v>90</v>
      </c>
      <c r="BI191" s="188"/>
    </row>
    <row r="192" spans="1:61" s="189" customFormat="1" ht="21" customHeight="1" x14ac:dyDescent="0.35">
      <c r="A192" s="208">
        <v>11</v>
      </c>
      <c r="B192" s="293"/>
      <c r="C192" s="294"/>
      <c r="D192" s="87"/>
      <c r="E192" s="306" t="s">
        <v>241</v>
      </c>
      <c r="F192" s="209" t="s">
        <v>247</v>
      </c>
      <c r="G192" s="210">
        <v>1060416604</v>
      </c>
      <c r="H192" s="211">
        <v>243947</v>
      </c>
      <c r="I192" s="212">
        <v>2</v>
      </c>
      <c r="J192" s="213">
        <v>167.5</v>
      </c>
      <c r="K192" s="87">
        <f t="shared" si="56"/>
        <v>2</v>
      </c>
      <c r="L192" s="165"/>
      <c r="M192" s="166"/>
      <c r="N192" s="166">
        <f t="shared" si="74"/>
        <v>0</v>
      </c>
      <c r="O192" s="167"/>
      <c r="P192" s="168"/>
      <c r="Q192" s="168">
        <f t="shared" si="75"/>
        <v>0</v>
      </c>
      <c r="R192" s="169"/>
      <c r="S192" s="170"/>
      <c r="T192" s="170">
        <f t="shared" si="76"/>
        <v>0</v>
      </c>
      <c r="U192" s="171"/>
      <c r="V192" s="172"/>
      <c r="W192" s="172">
        <f t="shared" si="77"/>
        <v>0</v>
      </c>
      <c r="X192" s="167"/>
      <c r="Y192" s="168"/>
      <c r="Z192" s="168">
        <f t="shared" si="78"/>
        <v>0</v>
      </c>
      <c r="AA192" s="173"/>
      <c r="AB192" s="174"/>
      <c r="AC192" s="174">
        <f t="shared" si="79"/>
        <v>0</v>
      </c>
      <c r="AD192" s="175"/>
      <c r="AE192" s="176"/>
      <c r="AF192" s="176">
        <f t="shared" si="80"/>
        <v>0</v>
      </c>
      <c r="AG192" s="169"/>
      <c r="AH192" s="170"/>
      <c r="AI192" s="170">
        <f t="shared" si="81"/>
        <v>0</v>
      </c>
      <c r="AJ192" s="177"/>
      <c r="AK192" s="178"/>
      <c r="AL192" s="178">
        <f t="shared" si="82"/>
        <v>0</v>
      </c>
      <c r="AM192" s="179"/>
      <c r="AN192" s="180"/>
      <c r="AO192" s="180">
        <f t="shared" si="83"/>
        <v>0</v>
      </c>
      <c r="AP192" s="181"/>
      <c r="AQ192" s="182"/>
      <c r="AR192" s="182">
        <f t="shared" si="84"/>
        <v>0</v>
      </c>
      <c r="AS192" s="183"/>
      <c r="AT192" s="184"/>
      <c r="AU192" s="184">
        <f t="shared" si="85"/>
        <v>0</v>
      </c>
      <c r="AV192" s="169"/>
      <c r="AW192" s="170"/>
      <c r="AX192" s="170">
        <f t="shared" si="86"/>
        <v>0</v>
      </c>
      <c r="AY192" s="185"/>
      <c r="AZ192" s="186"/>
      <c r="BA192" s="186">
        <f t="shared" si="87"/>
        <v>0</v>
      </c>
      <c r="BB192" s="214" t="s">
        <v>243</v>
      </c>
      <c r="BC192" s="187">
        <v>2</v>
      </c>
      <c r="BD192" s="166">
        <f t="shared" si="88"/>
        <v>335</v>
      </c>
      <c r="BE192" s="319">
        <f t="shared" si="89"/>
        <v>2</v>
      </c>
      <c r="BF192" s="320">
        <f t="shared" si="90"/>
        <v>335</v>
      </c>
      <c r="BG192" s="321">
        <f t="shared" si="91"/>
        <v>0</v>
      </c>
      <c r="BH192" s="322">
        <f t="shared" si="92"/>
        <v>0</v>
      </c>
      <c r="BI192" s="188"/>
    </row>
    <row r="193" spans="1:61" s="189" customFormat="1" ht="21" customHeight="1" x14ac:dyDescent="0.35">
      <c r="A193" s="208">
        <v>12</v>
      </c>
      <c r="B193" s="293" t="s">
        <v>261</v>
      </c>
      <c r="C193" s="294" t="s">
        <v>260</v>
      </c>
      <c r="D193" s="87">
        <f>'[1]งวด 30-10-67'!BC105</f>
        <v>0</v>
      </c>
      <c r="E193" s="306" t="s">
        <v>241</v>
      </c>
      <c r="F193" s="209" t="s">
        <v>223</v>
      </c>
      <c r="G193" s="210" t="s">
        <v>242</v>
      </c>
      <c r="H193" s="211">
        <v>243947</v>
      </c>
      <c r="I193" s="212">
        <v>12</v>
      </c>
      <c r="J193" s="213">
        <v>62.082999999999998</v>
      </c>
      <c r="K193" s="87">
        <f t="shared" si="56"/>
        <v>12</v>
      </c>
      <c r="L193" s="165"/>
      <c r="M193" s="166"/>
      <c r="N193" s="166">
        <f t="shared" si="74"/>
        <v>0</v>
      </c>
      <c r="O193" s="167"/>
      <c r="P193" s="168"/>
      <c r="Q193" s="168">
        <f t="shared" si="75"/>
        <v>0</v>
      </c>
      <c r="R193" s="169"/>
      <c r="S193" s="170"/>
      <c r="T193" s="170">
        <f t="shared" si="76"/>
        <v>0</v>
      </c>
      <c r="U193" s="171"/>
      <c r="V193" s="172"/>
      <c r="W193" s="172">
        <f t="shared" si="77"/>
        <v>0</v>
      </c>
      <c r="X193" s="167"/>
      <c r="Y193" s="168"/>
      <c r="Z193" s="168">
        <f t="shared" si="78"/>
        <v>0</v>
      </c>
      <c r="AA193" s="173"/>
      <c r="AB193" s="174"/>
      <c r="AC193" s="174">
        <f t="shared" si="79"/>
        <v>0</v>
      </c>
      <c r="AD193" s="175"/>
      <c r="AE193" s="176"/>
      <c r="AF193" s="176">
        <f t="shared" si="80"/>
        <v>0</v>
      </c>
      <c r="AG193" s="169"/>
      <c r="AH193" s="170"/>
      <c r="AI193" s="170">
        <f t="shared" si="81"/>
        <v>0</v>
      </c>
      <c r="AJ193" s="177"/>
      <c r="AK193" s="178"/>
      <c r="AL193" s="178">
        <f t="shared" si="82"/>
        <v>0</v>
      </c>
      <c r="AM193" s="179"/>
      <c r="AN193" s="180"/>
      <c r="AO193" s="180">
        <f t="shared" si="83"/>
        <v>0</v>
      </c>
      <c r="AP193" s="181"/>
      <c r="AQ193" s="182"/>
      <c r="AR193" s="182">
        <f t="shared" si="84"/>
        <v>0</v>
      </c>
      <c r="AS193" s="183"/>
      <c r="AT193" s="184"/>
      <c r="AU193" s="184">
        <f t="shared" si="85"/>
        <v>0</v>
      </c>
      <c r="AV193" s="169"/>
      <c r="AW193" s="170"/>
      <c r="AX193" s="170">
        <f t="shared" si="86"/>
        <v>0</v>
      </c>
      <c r="AY193" s="185"/>
      <c r="AZ193" s="186"/>
      <c r="BA193" s="186">
        <f t="shared" si="87"/>
        <v>0</v>
      </c>
      <c r="BB193" s="214" t="s">
        <v>243</v>
      </c>
      <c r="BC193" s="187">
        <v>12</v>
      </c>
      <c r="BD193" s="166">
        <f t="shared" si="88"/>
        <v>744.99599999999998</v>
      </c>
      <c r="BE193" s="319">
        <f t="shared" si="89"/>
        <v>12</v>
      </c>
      <c r="BF193" s="320">
        <f t="shared" si="90"/>
        <v>744.99599999999998</v>
      </c>
      <c r="BG193" s="321">
        <f t="shared" si="91"/>
        <v>0</v>
      </c>
      <c r="BH193" s="322">
        <f t="shared" si="92"/>
        <v>0</v>
      </c>
      <c r="BI193" s="188"/>
    </row>
    <row r="194" spans="1:61" s="189" customFormat="1" ht="21" customHeight="1" x14ac:dyDescent="0.35">
      <c r="A194" s="208">
        <v>12</v>
      </c>
      <c r="B194" s="293"/>
      <c r="C194" s="294"/>
      <c r="D194" s="87"/>
      <c r="E194" s="306" t="s">
        <v>241</v>
      </c>
      <c r="F194" s="209" t="s">
        <v>223</v>
      </c>
      <c r="G194" s="210" t="s">
        <v>242</v>
      </c>
      <c r="H194" s="211">
        <v>243947</v>
      </c>
      <c r="I194" s="212">
        <v>5</v>
      </c>
      <c r="J194" s="213">
        <v>69</v>
      </c>
      <c r="K194" s="87">
        <f t="shared" si="56"/>
        <v>5</v>
      </c>
      <c r="L194" s="165"/>
      <c r="M194" s="166"/>
      <c r="N194" s="166">
        <f t="shared" si="74"/>
        <v>0</v>
      </c>
      <c r="O194" s="167"/>
      <c r="P194" s="168"/>
      <c r="Q194" s="168">
        <f t="shared" si="75"/>
        <v>0</v>
      </c>
      <c r="R194" s="169"/>
      <c r="S194" s="170"/>
      <c r="T194" s="170">
        <f t="shared" si="76"/>
        <v>0</v>
      </c>
      <c r="U194" s="171"/>
      <c r="V194" s="172"/>
      <c r="W194" s="172">
        <f t="shared" si="77"/>
        <v>0</v>
      </c>
      <c r="X194" s="167"/>
      <c r="Y194" s="168"/>
      <c r="Z194" s="168">
        <f t="shared" si="78"/>
        <v>0</v>
      </c>
      <c r="AA194" s="173"/>
      <c r="AB194" s="174"/>
      <c r="AC194" s="174">
        <f t="shared" si="79"/>
        <v>0</v>
      </c>
      <c r="AD194" s="175"/>
      <c r="AE194" s="176"/>
      <c r="AF194" s="176">
        <f t="shared" si="80"/>
        <v>0</v>
      </c>
      <c r="AG194" s="169"/>
      <c r="AH194" s="170"/>
      <c r="AI194" s="170">
        <f t="shared" si="81"/>
        <v>0</v>
      </c>
      <c r="AJ194" s="177"/>
      <c r="AK194" s="178"/>
      <c r="AL194" s="178">
        <f t="shared" si="82"/>
        <v>0</v>
      </c>
      <c r="AM194" s="179"/>
      <c r="AN194" s="180"/>
      <c r="AO194" s="180">
        <f t="shared" si="83"/>
        <v>0</v>
      </c>
      <c r="AP194" s="181"/>
      <c r="AQ194" s="182"/>
      <c r="AR194" s="182">
        <f t="shared" si="84"/>
        <v>0</v>
      </c>
      <c r="AS194" s="183"/>
      <c r="AT194" s="184"/>
      <c r="AU194" s="184">
        <f t="shared" si="85"/>
        <v>0</v>
      </c>
      <c r="AV194" s="169"/>
      <c r="AW194" s="170"/>
      <c r="AX194" s="170">
        <f t="shared" si="86"/>
        <v>0</v>
      </c>
      <c r="AY194" s="185"/>
      <c r="AZ194" s="186"/>
      <c r="BA194" s="186">
        <f t="shared" si="87"/>
        <v>0</v>
      </c>
      <c r="BB194" s="214" t="s">
        <v>243</v>
      </c>
      <c r="BC194" s="187">
        <v>5</v>
      </c>
      <c r="BD194" s="166">
        <f t="shared" si="88"/>
        <v>345</v>
      </c>
      <c r="BE194" s="319">
        <f t="shared" si="89"/>
        <v>5</v>
      </c>
      <c r="BF194" s="320">
        <f t="shared" si="90"/>
        <v>345</v>
      </c>
      <c r="BG194" s="321">
        <f t="shared" si="91"/>
        <v>0</v>
      </c>
      <c r="BH194" s="322">
        <f t="shared" si="92"/>
        <v>0</v>
      </c>
      <c r="BI194" s="188"/>
    </row>
    <row r="195" spans="1:61" s="189" customFormat="1" ht="21" customHeight="1" x14ac:dyDescent="0.35">
      <c r="A195" s="208">
        <v>13</v>
      </c>
      <c r="B195" s="293" t="s">
        <v>262</v>
      </c>
      <c r="C195" s="294" t="s">
        <v>35</v>
      </c>
      <c r="D195" s="87">
        <f>'[1]งวด 30-10-67'!BC106</f>
        <v>0</v>
      </c>
      <c r="E195" s="306" t="s">
        <v>241</v>
      </c>
      <c r="F195" s="209" t="s">
        <v>223</v>
      </c>
      <c r="G195" s="210" t="s">
        <v>242</v>
      </c>
      <c r="H195" s="211">
        <v>243947</v>
      </c>
      <c r="I195" s="212">
        <v>4</v>
      </c>
      <c r="J195" s="213">
        <v>62</v>
      </c>
      <c r="K195" s="87">
        <f t="shared" si="56"/>
        <v>4</v>
      </c>
      <c r="L195" s="165"/>
      <c r="M195" s="166"/>
      <c r="N195" s="166">
        <f t="shared" si="74"/>
        <v>0</v>
      </c>
      <c r="O195" s="167"/>
      <c r="P195" s="168"/>
      <c r="Q195" s="168">
        <f t="shared" si="75"/>
        <v>0</v>
      </c>
      <c r="R195" s="169"/>
      <c r="S195" s="170"/>
      <c r="T195" s="170">
        <f t="shared" si="76"/>
        <v>0</v>
      </c>
      <c r="U195" s="171"/>
      <c r="V195" s="172"/>
      <c r="W195" s="172">
        <f t="shared" si="77"/>
        <v>0</v>
      </c>
      <c r="X195" s="167"/>
      <c r="Y195" s="168"/>
      <c r="Z195" s="168">
        <f t="shared" si="78"/>
        <v>0</v>
      </c>
      <c r="AA195" s="173"/>
      <c r="AB195" s="174"/>
      <c r="AC195" s="174">
        <f t="shared" si="79"/>
        <v>0</v>
      </c>
      <c r="AD195" s="175"/>
      <c r="AE195" s="176"/>
      <c r="AF195" s="176">
        <f t="shared" si="80"/>
        <v>0</v>
      </c>
      <c r="AG195" s="169"/>
      <c r="AH195" s="170"/>
      <c r="AI195" s="170">
        <f t="shared" si="81"/>
        <v>0</v>
      </c>
      <c r="AJ195" s="177"/>
      <c r="AK195" s="178"/>
      <c r="AL195" s="178">
        <f t="shared" si="82"/>
        <v>0</v>
      </c>
      <c r="AM195" s="179"/>
      <c r="AN195" s="180"/>
      <c r="AO195" s="180">
        <f t="shared" si="83"/>
        <v>0</v>
      </c>
      <c r="AP195" s="181"/>
      <c r="AQ195" s="182"/>
      <c r="AR195" s="182">
        <f t="shared" si="84"/>
        <v>0</v>
      </c>
      <c r="AS195" s="183"/>
      <c r="AT195" s="184"/>
      <c r="AU195" s="184">
        <f t="shared" si="85"/>
        <v>0</v>
      </c>
      <c r="AV195" s="169"/>
      <c r="AW195" s="170"/>
      <c r="AX195" s="170">
        <f t="shared" si="86"/>
        <v>0</v>
      </c>
      <c r="AY195" s="185"/>
      <c r="AZ195" s="186"/>
      <c r="BA195" s="186">
        <f t="shared" si="87"/>
        <v>0</v>
      </c>
      <c r="BB195" s="214" t="s">
        <v>243</v>
      </c>
      <c r="BC195" s="187">
        <v>3</v>
      </c>
      <c r="BD195" s="166">
        <f t="shared" si="88"/>
        <v>186</v>
      </c>
      <c r="BE195" s="319">
        <f t="shared" si="89"/>
        <v>3</v>
      </c>
      <c r="BF195" s="320">
        <f t="shared" si="90"/>
        <v>186</v>
      </c>
      <c r="BG195" s="321">
        <f t="shared" si="91"/>
        <v>1</v>
      </c>
      <c r="BH195" s="322">
        <f t="shared" si="92"/>
        <v>62</v>
      </c>
      <c r="BI195" s="188"/>
    </row>
    <row r="196" spans="1:61" s="189" customFormat="1" ht="21" customHeight="1" x14ac:dyDescent="0.35">
      <c r="A196" s="208">
        <v>14</v>
      </c>
      <c r="B196" s="293" t="s">
        <v>263</v>
      </c>
      <c r="C196" s="294" t="s">
        <v>35</v>
      </c>
      <c r="D196" s="87">
        <f>'[1]งวด 30-10-67'!BC107</f>
        <v>0</v>
      </c>
      <c r="E196" s="306" t="s">
        <v>241</v>
      </c>
      <c r="F196" s="209" t="s">
        <v>223</v>
      </c>
      <c r="G196" s="210" t="s">
        <v>242</v>
      </c>
      <c r="H196" s="211">
        <v>243948</v>
      </c>
      <c r="I196" s="212">
        <v>9</v>
      </c>
      <c r="J196" s="213">
        <v>135</v>
      </c>
      <c r="K196" s="87">
        <f t="shared" si="56"/>
        <v>9</v>
      </c>
      <c r="L196" s="165"/>
      <c r="M196" s="166"/>
      <c r="N196" s="166">
        <f t="shared" si="74"/>
        <v>0</v>
      </c>
      <c r="O196" s="167"/>
      <c r="P196" s="168"/>
      <c r="Q196" s="168">
        <f t="shared" si="75"/>
        <v>0</v>
      </c>
      <c r="R196" s="169"/>
      <c r="S196" s="170"/>
      <c r="T196" s="170">
        <f t="shared" si="76"/>
        <v>0</v>
      </c>
      <c r="U196" s="171"/>
      <c r="V196" s="172"/>
      <c r="W196" s="172">
        <f t="shared" si="77"/>
        <v>0</v>
      </c>
      <c r="X196" s="167"/>
      <c r="Y196" s="168"/>
      <c r="Z196" s="168">
        <f t="shared" si="78"/>
        <v>0</v>
      </c>
      <c r="AA196" s="173"/>
      <c r="AB196" s="174"/>
      <c r="AC196" s="174">
        <f t="shared" si="79"/>
        <v>0</v>
      </c>
      <c r="AD196" s="175"/>
      <c r="AE196" s="176"/>
      <c r="AF196" s="176">
        <f t="shared" si="80"/>
        <v>0</v>
      </c>
      <c r="AG196" s="169"/>
      <c r="AH196" s="170"/>
      <c r="AI196" s="170">
        <f t="shared" si="81"/>
        <v>0</v>
      </c>
      <c r="AJ196" s="177"/>
      <c r="AK196" s="178"/>
      <c r="AL196" s="178">
        <f t="shared" si="82"/>
        <v>0</v>
      </c>
      <c r="AM196" s="179"/>
      <c r="AN196" s="180"/>
      <c r="AO196" s="180">
        <f t="shared" si="83"/>
        <v>0</v>
      </c>
      <c r="AP196" s="181"/>
      <c r="AQ196" s="182"/>
      <c r="AR196" s="182">
        <f t="shared" si="84"/>
        <v>0</v>
      </c>
      <c r="AS196" s="183"/>
      <c r="AT196" s="184"/>
      <c r="AU196" s="184">
        <f t="shared" si="85"/>
        <v>0</v>
      </c>
      <c r="AV196" s="169"/>
      <c r="AW196" s="170"/>
      <c r="AX196" s="170">
        <f t="shared" si="86"/>
        <v>0</v>
      </c>
      <c r="AY196" s="185"/>
      <c r="AZ196" s="186"/>
      <c r="BA196" s="186">
        <f t="shared" si="87"/>
        <v>0</v>
      </c>
      <c r="BB196" s="214" t="s">
        <v>243</v>
      </c>
      <c r="BC196" s="187">
        <v>9</v>
      </c>
      <c r="BD196" s="166">
        <f t="shared" si="88"/>
        <v>1215</v>
      </c>
      <c r="BE196" s="319">
        <f t="shared" si="89"/>
        <v>9</v>
      </c>
      <c r="BF196" s="320">
        <f t="shared" si="90"/>
        <v>1215</v>
      </c>
      <c r="BG196" s="321">
        <f t="shared" si="91"/>
        <v>0</v>
      </c>
      <c r="BH196" s="322">
        <f t="shared" si="92"/>
        <v>0</v>
      </c>
      <c r="BI196" s="188"/>
    </row>
    <row r="197" spans="1:61" s="189" customFormat="1" ht="21" customHeight="1" x14ac:dyDescent="0.35">
      <c r="A197" s="208">
        <v>15</v>
      </c>
      <c r="B197" s="293" t="s">
        <v>264</v>
      </c>
      <c r="C197" s="294" t="s">
        <v>35</v>
      </c>
      <c r="D197" s="87">
        <f>'[1]งวด 30-10-67'!BC108</f>
        <v>0</v>
      </c>
      <c r="E197" s="306" t="s">
        <v>241</v>
      </c>
      <c r="F197" s="209" t="s">
        <v>223</v>
      </c>
      <c r="G197" s="210" t="s">
        <v>242</v>
      </c>
      <c r="H197" s="211">
        <v>243949</v>
      </c>
      <c r="I197" s="212">
        <v>6</v>
      </c>
      <c r="J197" s="213">
        <v>235</v>
      </c>
      <c r="K197" s="87">
        <f t="shared" si="56"/>
        <v>6</v>
      </c>
      <c r="L197" s="165"/>
      <c r="M197" s="166"/>
      <c r="N197" s="166">
        <f t="shared" si="74"/>
        <v>0</v>
      </c>
      <c r="O197" s="167"/>
      <c r="P197" s="168"/>
      <c r="Q197" s="168">
        <f t="shared" si="75"/>
        <v>0</v>
      </c>
      <c r="R197" s="169"/>
      <c r="S197" s="170"/>
      <c r="T197" s="170">
        <f t="shared" si="76"/>
        <v>0</v>
      </c>
      <c r="U197" s="171"/>
      <c r="V197" s="172"/>
      <c r="W197" s="172">
        <f t="shared" si="77"/>
        <v>0</v>
      </c>
      <c r="X197" s="167"/>
      <c r="Y197" s="168"/>
      <c r="Z197" s="168">
        <f t="shared" si="78"/>
        <v>0</v>
      </c>
      <c r="AA197" s="173"/>
      <c r="AB197" s="174"/>
      <c r="AC197" s="174">
        <f t="shared" si="79"/>
        <v>0</v>
      </c>
      <c r="AD197" s="175"/>
      <c r="AE197" s="176"/>
      <c r="AF197" s="176">
        <f t="shared" si="80"/>
        <v>0</v>
      </c>
      <c r="AG197" s="169"/>
      <c r="AH197" s="170"/>
      <c r="AI197" s="170">
        <f t="shared" si="81"/>
        <v>0</v>
      </c>
      <c r="AJ197" s="177"/>
      <c r="AK197" s="178"/>
      <c r="AL197" s="178">
        <f t="shared" si="82"/>
        <v>0</v>
      </c>
      <c r="AM197" s="179"/>
      <c r="AN197" s="180"/>
      <c r="AO197" s="180">
        <f t="shared" si="83"/>
        <v>0</v>
      </c>
      <c r="AP197" s="181"/>
      <c r="AQ197" s="182"/>
      <c r="AR197" s="182">
        <f t="shared" si="84"/>
        <v>0</v>
      </c>
      <c r="AS197" s="183"/>
      <c r="AT197" s="184"/>
      <c r="AU197" s="184">
        <f t="shared" si="85"/>
        <v>0</v>
      </c>
      <c r="AV197" s="169"/>
      <c r="AW197" s="170"/>
      <c r="AX197" s="170">
        <f t="shared" si="86"/>
        <v>0</v>
      </c>
      <c r="AY197" s="185"/>
      <c r="AZ197" s="186"/>
      <c r="BA197" s="186">
        <f t="shared" si="87"/>
        <v>0</v>
      </c>
      <c r="BB197" s="214" t="s">
        <v>243</v>
      </c>
      <c r="BC197" s="187">
        <v>6</v>
      </c>
      <c r="BD197" s="166">
        <f t="shared" si="88"/>
        <v>1410</v>
      </c>
      <c r="BE197" s="319">
        <f t="shared" si="89"/>
        <v>6</v>
      </c>
      <c r="BF197" s="320">
        <f t="shared" si="90"/>
        <v>1410</v>
      </c>
      <c r="BG197" s="321">
        <f t="shared" si="91"/>
        <v>0</v>
      </c>
      <c r="BH197" s="322">
        <f t="shared" si="92"/>
        <v>0</v>
      </c>
      <c r="BI197" s="188"/>
    </row>
    <row r="198" spans="1:61" s="189" customFormat="1" ht="21" customHeight="1" x14ac:dyDescent="0.35">
      <c r="A198" s="208">
        <v>16</v>
      </c>
      <c r="B198" s="293" t="s">
        <v>265</v>
      </c>
      <c r="C198" s="294" t="s">
        <v>35</v>
      </c>
      <c r="D198" s="87">
        <f>'[1]งวด 30-10-67'!BC109</f>
        <v>0</v>
      </c>
      <c r="E198" s="306" t="s">
        <v>241</v>
      </c>
      <c r="F198" s="209" t="s">
        <v>223</v>
      </c>
      <c r="G198" s="210" t="s">
        <v>242</v>
      </c>
      <c r="H198" s="211">
        <v>243947</v>
      </c>
      <c r="I198" s="212">
        <v>4</v>
      </c>
      <c r="J198" s="213">
        <v>32</v>
      </c>
      <c r="K198" s="87">
        <f t="shared" si="56"/>
        <v>4</v>
      </c>
      <c r="L198" s="165"/>
      <c r="M198" s="166"/>
      <c r="N198" s="166">
        <f t="shared" si="74"/>
        <v>0</v>
      </c>
      <c r="O198" s="167"/>
      <c r="P198" s="168"/>
      <c r="Q198" s="168">
        <f t="shared" si="75"/>
        <v>0</v>
      </c>
      <c r="R198" s="169"/>
      <c r="S198" s="170"/>
      <c r="T198" s="170">
        <f t="shared" si="76"/>
        <v>0</v>
      </c>
      <c r="U198" s="171"/>
      <c r="V198" s="172"/>
      <c r="W198" s="172">
        <f t="shared" si="77"/>
        <v>0</v>
      </c>
      <c r="X198" s="167"/>
      <c r="Y198" s="168"/>
      <c r="Z198" s="168">
        <f t="shared" si="78"/>
        <v>0</v>
      </c>
      <c r="AA198" s="173"/>
      <c r="AB198" s="174"/>
      <c r="AC198" s="174">
        <f t="shared" si="79"/>
        <v>0</v>
      </c>
      <c r="AD198" s="175"/>
      <c r="AE198" s="176"/>
      <c r="AF198" s="176">
        <f t="shared" si="80"/>
        <v>0</v>
      </c>
      <c r="AG198" s="169"/>
      <c r="AH198" s="170"/>
      <c r="AI198" s="170">
        <f t="shared" si="81"/>
        <v>0</v>
      </c>
      <c r="AJ198" s="177"/>
      <c r="AK198" s="178"/>
      <c r="AL198" s="178">
        <f t="shared" si="82"/>
        <v>0</v>
      </c>
      <c r="AM198" s="179"/>
      <c r="AN198" s="180"/>
      <c r="AO198" s="180">
        <f t="shared" si="83"/>
        <v>0</v>
      </c>
      <c r="AP198" s="181"/>
      <c r="AQ198" s="182"/>
      <c r="AR198" s="182">
        <f t="shared" si="84"/>
        <v>0</v>
      </c>
      <c r="AS198" s="183"/>
      <c r="AT198" s="184"/>
      <c r="AU198" s="184">
        <f t="shared" si="85"/>
        <v>0</v>
      </c>
      <c r="AV198" s="169"/>
      <c r="AW198" s="170"/>
      <c r="AX198" s="170">
        <f t="shared" si="86"/>
        <v>0</v>
      </c>
      <c r="AY198" s="185"/>
      <c r="AZ198" s="186"/>
      <c r="BA198" s="186">
        <f t="shared" si="87"/>
        <v>0</v>
      </c>
      <c r="BB198" s="214" t="s">
        <v>243</v>
      </c>
      <c r="BC198" s="187">
        <v>4</v>
      </c>
      <c r="BD198" s="166">
        <f t="shared" si="88"/>
        <v>128</v>
      </c>
      <c r="BE198" s="319">
        <f t="shared" si="89"/>
        <v>4</v>
      </c>
      <c r="BF198" s="320">
        <f t="shared" si="90"/>
        <v>128</v>
      </c>
      <c r="BG198" s="321">
        <f t="shared" si="91"/>
        <v>0</v>
      </c>
      <c r="BH198" s="322">
        <f t="shared" si="92"/>
        <v>0</v>
      </c>
      <c r="BI198" s="188"/>
    </row>
    <row r="199" spans="1:61" s="189" customFormat="1" ht="21" customHeight="1" x14ac:dyDescent="0.35">
      <c r="A199" s="208">
        <v>17</v>
      </c>
      <c r="B199" s="293" t="s">
        <v>266</v>
      </c>
      <c r="C199" s="294" t="s">
        <v>124</v>
      </c>
      <c r="D199" s="87">
        <f>'[1]งวด 30-10-67'!BC110</f>
        <v>0</v>
      </c>
      <c r="E199" s="306" t="s">
        <v>241</v>
      </c>
      <c r="F199" s="209" t="s">
        <v>223</v>
      </c>
      <c r="G199" s="210" t="s">
        <v>242</v>
      </c>
      <c r="H199" s="211">
        <v>243947</v>
      </c>
      <c r="I199" s="212">
        <v>10</v>
      </c>
      <c r="J199" s="213">
        <v>33.5</v>
      </c>
      <c r="K199" s="87">
        <f t="shared" si="56"/>
        <v>10</v>
      </c>
      <c r="L199" s="165"/>
      <c r="M199" s="166"/>
      <c r="N199" s="166">
        <f t="shared" si="74"/>
        <v>0</v>
      </c>
      <c r="O199" s="167"/>
      <c r="P199" s="168"/>
      <c r="Q199" s="168">
        <f t="shared" si="75"/>
        <v>0</v>
      </c>
      <c r="R199" s="169"/>
      <c r="S199" s="170"/>
      <c r="T199" s="170">
        <f t="shared" si="76"/>
        <v>0</v>
      </c>
      <c r="U199" s="171"/>
      <c r="V199" s="172"/>
      <c r="W199" s="172">
        <f t="shared" si="77"/>
        <v>0</v>
      </c>
      <c r="X199" s="167"/>
      <c r="Y199" s="168"/>
      <c r="Z199" s="168">
        <f t="shared" si="78"/>
        <v>0</v>
      </c>
      <c r="AA199" s="173"/>
      <c r="AB199" s="174"/>
      <c r="AC199" s="174">
        <f t="shared" si="79"/>
        <v>0</v>
      </c>
      <c r="AD199" s="175"/>
      <c r="AE199" s="176"/>
      <c r="AF199" s="176">
        <f t="shared" si="80"/>
        <v>0</v>
      </c>
      <c r="AG199" s="169"/>
      <c r="AH199" s="170"/>
      <c r="AI199" s="170">
        <f t="shared" si="81"/>
        <v>0</v>
      </c>
      <c r="AJ199" s="177"/>
      <c r="AK199" s="178"/>
      <c r="AL199" s="178">
        <f t="shared" si="82"/>
        <v>0</v>
      </c>
      <c r="AM199" s="179"/>
      <c r="AN199" s="180"/>
      <c r="AO199" s="180">
        <f t="shared" si="83"/>
        <v>0</v>
      </c>
      <c r="AP199" s="181"/>
      <c r="AQ199" s="182"/>
      <c r="AR199" s="182">
        <f t="shared" si="84"/>
        <v>0</v>
      </c>
      <c r="AS199" s="183"/>
      <c r="AT199" s="184"/>
      <c r="AU199" s="184">
        <f t="shared" si="85"/>
        <v>0</v>
      </c>
      <c r="AV199" s="169"/>
      <c r="AW199" s="170"/>
      <c r="AX199" s="170">
        <f t="shared" si="86"/>
        <v>0</v>
      </c>
      <c r="AY199" s="185"/>
      <c r="AZ199" s="186"/>
      <c r="BA199" s="186">
        <f t="shared" si="87"/>
        <v>0</v>
      </c>
      <c r="BB199" s="214" t="s">
        <v>243</v>
      </c>
      <c r="BC199" s="187">
        <v>9</v>
      </c>
      <c r="BD199" s="166">
        <f t="shared" si="88"/>
        <v>301.5</v>
      </c>
      <c r="BE199" s="319">
        <f t="shared" si="89"/>
        <v>9</v>
      </c>
      <c r="BF199" s="320">
        <f t="shared" si="90"/>
        <v>301.5</v>
      </c>
      <c r="BG199" s="321">
        <f t="shared" si="91"/>
        <v>1</v>
      </c>
      <c r="BH199" s="322">
        <f t="shared" si="92"/>
        <v>33.5</v>
      </c>
      <c r="BI199" s="188"/>
    </row>
    <row r="200" spans="1:61" s="189" customFormat="1" ht="21" customHeight="1" x14ac:dyDescent="0.35">
      <c r="A200" s="208">
        <v>18</v>
      </c>
      <c r="B200" s="293" t="s">
        <v>267</v>
      </c>
      <c r="C200" s="294" t="s">
        <v>35</v>
      </c>
      <c r="D200" s="87">
        <f>'[1]งวด 30-10-67'!BC111</f>
        <v>0</v>
      </c>
      <c r="E200" s="306" t="s">
        <v>241</v>
      </c>
      <c r="F200" s="209" t="s">
        <v>223</v>
      </c>
      <c r="G200" s="210" t="s">
        <v>242</v>
      </c>
      <c r="H200" s="211">
        <v>243948</v>
      </c>
      <c r="I200" s="212">
        <v>50</v>
      </c>
      <c r="J200" s="213">
        <v>32</v>
      </c>
      <c r="K200" s="87">
        <f t="shared" si="56"/>
        <v>50</v>
      </c>
      <c r="L200" s="165"/>
      <c r="M200" s="166"/>
      <c r="N200" s="166">
        <f t="shared" si="74"/>
        <v>0</v>
      </c>
      <c r="O200" s="167"/>
      <c r="P200" s="168"/>
      <c r="Q200" s="168">
        <f t="shared" si="75"/>
        <v>0</v>
      </c>
      <c r="R200" s="169"/>
      <c r="S200" s="170"/>
      <c r="T200" s="170">
        <f t="shared" si="76"/>
        <v>0</v>
      </c>
      <c r="U200" s="171"/>
      <c r="V200" s="172"/>
      <c r="W200" s="172">
        <f t="shared" si="77"/>
        <v>0</v>
      </c>
      <c r="X200" s="167"/>
      <c r="Y200" s="168"/>
      <c r="Z200" s="168">
        <f t="shared" si="78"/>
        <v>0</v>
      </c>
      <c r="AA200" s="173"/>
      <c r="AB200" s="174"/>
      <c r="AC200" s="174">
        <f t="shared" si="79"/>
        <v>0</v>
      </c>
      <c r="AD200" s="175"/>
      <c r="AE200" s="176"/>
      <c r="AF200" s="176">
        <f t="shared" si="80"/>
        <v>0</v>
      </c>
      <c r="AG200" s="169"/>
      <c r="AH200" s="170"/>
      <c r="AI200" s="170">
        <f t="shared" si="81"/>
        <v>0</v>
      </c>
      <c r="AJ200" s="177"/>
      <c r="AK200" s="178"/>
      <c r="AL200" s="178">
        <f t="shared" si="82"/>
        <v>0</v>
      </c>
      <c r="AM200" s="179"/>
      <c r="AN200" s="180"/>
      <c r="AO200" s="180">
        <f t="shared" si="83"/>
        <v>0</v>
      </c>
      <c r="AP200" s="181"/>
      <c r="AQ200" s="182"/>
      <c r="AR200" s="182">
        <f t="shared" si="84"/>
        <v>0</v>
      </c>
      <c r="AS200" s="183"/>
      <c r="AT200" s="184"/>
      <c r="AU200" s="184">
        <f t="shared" si="85"/>
        <v>0</v>
      </c>
      <c r="AV200" s="169"/>
      <c r="AW200" s="170"/>
      <c r="AX200" s="170">
        <f t="shared" si="86"/>
        <v>0</v>
      </c>
      <c r="AY200" s="185"/>
      <c r="AZ200" s="186"/>
      <c r="BA200" s="186">
        <f t="shared" si="87"/>
        <v>0</v>
      </c>
      <c r="BB200" s="214" t="s">
        <v>243</v>
      </c>
      <c r="BC200" s="187">
        <v>45</v>
      </c>
      <c r="BD200" s="166">
        <f t="shared" si="88"/>
        <v>1440</v>
      </c>
      <c r="BE200" s="319">
        <f t="shared" si="89"/>
        <v>45</v>
      </c>
      <c r="BF200" s="320">
        <f t="shared" si="90"/>
        <v>1440</v>
      </c>
      <c r="BG200" s="321">
        <f t="shared" si="91"/>
        <v>5</v>
      </c>
      <c r="BH200" s="322">
        <f t="shared" si="92"/>
        <v>160</v>
      </c>
      <c r="BI200" s="188"/>
    </row>
    <row r="201" spans="1:61" s="189" customFormat="1" ht="21" customHeight="1" x14ac:dyDescent="0.35">
      <c r="A201" s="208">
        <v>19</v>
      </c>
      <c r="B201" s="293" t="s">
        <v>268</v>
      </c>
      <c r="C201" s="294" t="s">
        <v>35</v>
      </c>
      <c r="D201" s="87">
        <f>'[1]งวด 30-10-67'!BC112</f>
        <v>0</v>
      </c>
      <c r="E201" s="306" t="s">
        <v>241</v>
      </c>
      <c r="F201" s="209" t="s">
        <v>223</v>
      </c>
      <c r="G201" s="210" t="s">
        <v>242</v>
      </c>
      <c r="H201" s="211">
        <v>243947</v>
      </c>
      <c r="I201" s="212">
        <v>10</v>
      </c>
      <c r="J201" s="213">
        <v>39</v>
      </c>
      <c r="K201" s="87">
        <f t="shared" si="56"/>
        <v>10</v>
      </c>
      <c r="L201" s="165"/>
      <c r="M201" s="166"/>
      <c r="N201" s="166">
        <f t="shared" si="74"/>
        <v>0</v>
      </c>
      <c r="O201" s="167"/>
      <c r="P201" s="168"/>
      <c r="Q201" s="168">
        <f t="shared" si="75"/>
        <v>0</v>
      </c>
      <c r="R201" s="169"/>
      <c r="S201" s="170"/>
      <c r="T201" s="170">
        <f t="shared" si="76"/>
        <v>0</v>
      </c>
      <c r="U201" s="171"/>
      <c r="V201" s="172"/>
      <c r="W201" s="172">
        <f t="shared" si="77"/>
        <v>0</v>
      </c>
      <c r="X201" s="167"/>
      <c r="Y201" s="168"/>
      <c r="Z201" s="168">
        <f t="shared" si="78"/>
        <v>0</v>
      </c>
      <c r="AA201" s="173"/>
      <c r="AB201" s="174"/>
      <c r="AC201" s="174">
        <f t="shared" si="79"/>
        <v>0</v>
      </c>
      <c r="AD201" s="175"/>
      <c r="AE201" s="176"/>
      <c r="AF201" s="176">
        <f t="shared" si="80"/>
        <v>0</v>
      </c>
      <c r="AG201" s="169"/>
      <c r="AH201" s="170"/>
      <c r="AI201" s="170">
        <f t="shared" si="81"/>
        <v>0</v>
      </c>
      <c r="AJ201" s="177"/>
      <c r="AK201" s="178"/>
      <c r="AL201" s="178">
        <f t="shared" si="82"/>
        <v>0</v>
      </c>
      <c r="AM201" s="179"/>
      <c r="AN201" s="180"/>
      <c r="AO201" s="180">
        <f t="shared" si="83"/>
        <v>0</v>
      </c>
      <c r="AP201" s="181"/>
      <c r="AQ201" s="182"/>
      <c r="AR201" s="182">
        <f t="shared" si="84"/>
        <v>0</v>
      </c>
      <c r="AS201" s="183"/>
      <c r="AT201" s="184"/>
      <c r="AU201" s="184">
        <f t="shared" si="85"/>
        <v>0</v>
      </c>
      <c r="AV201" s="169"/>
      <c r="AW201" s="170"/>
      <c r="AX201" s="170">
        <f t="shared" si="86"/>
        <v>0</v>
      </c>
      <c r="AY201" s="185"/>
      <c r="AZ201" s="186"/>
      <c r="BA201" s="186">
        <f t="shared" si="87"/>
        <v>0</v>
      </c>
      <c r="BB201" s="214" t="s">
        <v>243</v>
      </c>
      <c r="BC201" s="187">
        <v>10</v>
      </c>
      <c r="BD201" s="166">
        <f t="shared" si="88"/>
        <v>390</v>
      </c>
      <c r="BE201" s="319">
        <f t="shared" si="89"/>
        <v>10</v>
      </c>
      <c r="BF201" s="320">
        <f t="shared" si="90"/>
        <v>390</v>
      </c>
      <c r="BG201" s="321">
        <f t="shared" si="91"/>
        <v>0</v>
      </c>
      <c r="BH201" s="322">
        <f t="shared" si="92"/>
        <v>0</v>
      </c>
      <c r="BI201" s="188"/>
    </row>
    <row r="202" spans="1:61" s="189" customFormat="1" ht="21" customHeight="1" x14ac:dyDescent="0.35">
      <c r="A202" s="208">
        <v>20</v>
      </c>
      <c r="B202" s="293" t="s">
        <v>269</v>
      </c>
      <c r="C202" s="294" t="s">
        <v>35</v>
      </c>
      <c r="D202" s="87">
        <f>'[1]งวด 30-10-67'!BC113</f>
        <v>0</v>
      </c>
      <c r="E202" s="306" t="s">
        <v>241</v>
      </c>
      <c r="F202" s="209" t="s">
        <v>223</v>
      </c>
      <c r="G202" s="210" t="s">
        <v>242</v>
      </c>
      <c r="H202" s="211">
        <v>243947</v>
      </c>
      <c r="I202" s="212">
        <v>10</v>
      </c>
      <c r="J202" s="213">
        <v>65</v>
      </c>
      <c r="K202" s="87">
        <f t="shared" si="56"/>
        <v>10</v>
      </c>
      <c r="L202" s="165"/>
      <c r="M202" s="166"/>
      <c r="N202" s="166">
        <f t="shared" si="74"/>
        <v>0</v>
      </c>
      <c r="O202" s="167"/>
      <c r="P202" s="168"/>
      <c r="Q202" s="168">
        <f t="shared" si="75"/>
        <v>0</v>
      </c>
      <c r="R202" s="169"/>
      <c r="S202" s="170"/>
      <c r="T202" s="170">
        <f t="shared" si="76"/>
        <v>0</v>
      </c>
      <c r="U202" s="171"/>
      <c r="V202" s="172"/>
      <c r="W202" s="172">
        <f t="shared" si="77"/>
        <v>0</v>
      </c>
      <c r="X202" s="167"/>
      <c r="Y202" s="168"/>
      <c r="Z202" s="168">
        <f t="shared" si="78"/>
        <v>0</v>
      </c>
      <c r="AA202" s="173"/>
      <c r="AB202" s="174"/>
      <c r="AC202" s="174">
        <f t="shared" si="79"/>
        <v>0</v>
      </c>
      <c r="AD202" s="175"/>
      <c r="AE202" s="176"/>
      <c r="AF202" s="176">
        <f t="shared" si="80"/>
        <v>0</v>
      </c>
      <c r="AG202" s="169"/>
      <c r="AH202" s="170"/>
      <c r="AI202" s="170">
        <f t="shared" si="81"/>
        <v>0</v>
      </c>
      <c r="AJ202" s="177"/>
      <c r="AK202" s="178"/>
      <c r="AL202" s="178">
        <f t="shared" si="82"/>
        <v>0</v>
      </c>
      <c r="AM202" s="179"/>
      <c r="AN202" s="180"/>
      <c r="AO202" s="180">
        <f t="shared" si="83"/>
        <v>0</v>
      </c>
      <c r="AP202" s="181"/>
      <c r="AQ202" s="182"/>
      <c r="AR202" s="182">
        <f t="shared" si="84"/>
        <v>0</v>
      </c>
      <c r="AS202" s="183"/>
      <c r="AT202" s="184"/>
      <c r="AU202" s="184">
        <f t="shared" si="85"/>
        <v>0</v>
      </c>
      <c r="AV202" s="169"/>
      <c r="AW202" s="170"/>
      <c r="AX202" s="170">
        <f t="shared" si="86"/>
        <v>0</v>
      </c>
      <c r="AY202" s="185"/>
      <c r="AZ202" s="186"/>
      <c r="BA202" s="186">
        <f t="shared" si="87"/>
        <v>0</v>
      </c>
      <c r="BB202" s="214" t="s">
        <v>243</v>
      </c>
      <c r="BC202" s="187">
        <v>10</v>
      </c>
      <c r="BD202" s="166">
        <f t="shared" si="88"/>
        <v>650</v>
      </c>
      <c r="BE202" s="319">
        <f t="shared" si="89"/>
        <v>10</v>
      </c>
      <c r="BF202" s="320">
        <f t="shared" si="90"/>
        <v>650</v>
      </c>
      <c r="BG202" s="321">
        <f t="shared" si="91"/>
        <v>0</v>
      </c>
      <c r="BH202" s="322">
        <f t="shared" si="92"/>
        <v>0</v>
      </c>
      <c r="BI202" s="188"/>
    </row>
    <row r="203" spans="1:61" s="189" customFormat="1" ht="21" customHeight="1" x14ac:dyDescent="0.35">
      <c r="A203" s="208">
        <v>21</v>
      </c>
      <c r="B203" s="293" t="s">
        <v>270</v>
      </c>
      <c r="C203" s="294" t="s">
        <v>35</v>
      </c>
      <c r="D203" s="87">
        <f>'[1]งวด 30-10-67'!BC114</f>
        <v>0</v>
      </c>
      <c r="E203" s="306" t="s">
        <v>241</v>
      </c>
      <c r="F203" s="209" t="s">
        <v>223</v>
      </c>
      <c r="G203" s="210" t="s">
        <v>242</v>
      </c>
      <c r="H203" s="211">
        <v>243947</v>
      </c>
      <c r="I203" s="212">
        <v>2</v>
      </c>
      <c r="J203" s="213">
        <v>79</v>
      </c>
      <c r="K203" s="87">
        <f t="shared" si="56"/>
        <v>2</v>
      </c>
      <c r="L203" s="165"/>
      <c r="M203" s="166"/>
      <c r="N203" s="166">
        <f t="shared" si="74"/>
        <v>0</v>
      </c>
      <c r="O203" s="167"/>
      <c r="P203" s="168"/>
      <c r="Q203" s="168">
        <f t="shared" si="75"/>
        <v>0</v>
      </c>
      <c r="R203" s="169"/>
      <c r="S203" s="170"/>
      <c r="T203" s="170">
        <f t="shared" si="76"/>
        <v>0</v>
      </c>
      <c r="U203" s="171"/>
      <c r="V203" s="172"/>
      <c r="W203" s="172">
        <f t="shared" si="77"/>
        <v>0</v>
      </c>
      <c r="X203" s="167"/>
      <c r="Y203" s="168"/>
      <c r="Z203" s="168">
        <f t="shared" si="78"/>
        <v>0</v>
      </c>
      <c r="AA203" s="173"/>
      <c r="AB203" s="174"/>
      <c r="AC203" s="174">
        <f t="shared" si="79"/>
        <v>0</v>
      </c>
      <c r="AD203" s="175"/>
      <c r="AE203" s="176"/>
      <c r="AF203" s="176">
        <f t="shared" si="80"/>
        <v>0</v>
      </c>
      <c r="AG203" s="169"/>
      <c r="AH203" s="170"/>
      <c r="AI203" s="170">
        <f t="shared" si="81"/>
        <v>0</v>
      </c>
      <c r="AJ203" s="177"/>
      <c r="AK203" s="178"/>
      <c r="AL203" s="178">
        <f t="shared" si="82"/>
        <v>0</v>
      </c>
      <c r="AM203" s="179"/>
      <c r="AN203" s="180"/>
      <c r="AO203" s="180">
        <f t="shared" si="83"/>
        <v>0</v>
      </c>
      <c r="AP203" s="181"/>
      <c r="AQ203" s="182"/>
      <c r="AR203" s="182">
        <f t="shared" si="84"/>
        <v>0</v>
      </c>
      <c r="AS203" s="183"/>
      <c r="AT203" s="184"/>
      <c r="AU203" s="184">
        <f t="shared" si="85"/>
        <v>0</v>
      </c>
      <c r="AV203" s="169"/>
      <c r="AW203" s="170"/>
      <c r="AX203" s="170">
        <f t="shared" si="86"/>
        <v>0</v>
      </c>
      <c r="AY203" s="185"/>
      <c r="AZ203" s="186"/>
      <c r="BA203" s="186">
        <f t="shared" si="87"/>
        <v>0</v>
      </c>
      <c r="BB203" s="214" t="s">
        <v>243</v>
      </c>
      <c r="BC203" s="187">
        <v>1</v>
      </c>
      <c r="BD203" s="166">
        <f t="shared" si="88"/>
        <v>79</v>
      </c>
      <c r="BE203" s="319">
        <f t="shared" si="89"/>
        <v>1</v>
      </c>
      <c r="BF203" s="320">
        <f t="shared" si="90"/>
        <v>79</v>
      </c>
      <c r="BG203" s="321">
        <f t="shared" si="91"/>
        <v>1</v>
      </c>
      <c r="BH203" s="322">
        <f t="shared" si="92"/>
        <v>79</v>
      </c>
      <c r="BI203" s="188"/>
    </row>
    <row r="204" spans="1:61" s="189" customFormat="1" ht="21" customHeight="1" x14ac:dyDescent="0.35">
      <c r="A204" s="208">
        <v>22</v>
      </c>
      <c r="B204" s="293" t="s">
        <v>271</v>
      </c>
      <c r="C204" s="294" t="s">
        <v>35</v>
      </c>
      <c r="D204" s="87">
        <f>'[1]งวด 30-10-67'!BC115</f>
        <v>0</v>
      </c>
      <c r="E204" s="306" t="s">
        <v>241</v>
      </c>
      <c r="F204" s="209" t="s">
        <v>223</v>
      </c>
      <c r="G204" s="210" t="s">
        <v>242</v>
      </c>
      <c r="H204" s="211">
        <v>243948</v>
      </c>
      <c r="I204" s="212">
        <v>1</v>
      </c>
      <c r="J204" s="213">
        <v>195</v>
      </c>
      <c r="K204" s="87">
        <f t="shared" si="56"/>
        <v>1</v>
      </c>
      <c r="L204" s="165"/>
      <c r="M204" s="166"/>
      <c r="N204" s="166">
        <f t="shared" si="74"/>
        <v>0</v>
      </c>
      <c r="O204" s="167"/>
      <c r="P204" s="168"/>
      <c r="Q204" s="168">
        <f t="shared" si="75"/>
        <v>0</v>
      </c>
      <c r="R204" s="169"/>
      <c r="S204" s="170"/>
      <c r="T204" s="170">
        <f t="shared" si="76"/>
        <v>0</v>
      </c>
      <c r="U204" s="171"/>
      <c r="V204" s="172"/>
      <c r="W204" s="172">
        <f t="shared" si="77"/>
        <v>0</v>
      </c>
      <c r="X204" s="167"/>
      <c r="Y204" s="168"/>
      <c r="Z204" s="168">
        <f t="shared" si="78"/>
        <v>0</v>
      </c>
      <c r="AA204" s="173"/>
      <c r="AB204" s="174"/>
      <c r="AC204" s="174">
        <f t="shared" si="79"/>
        <v>0</v>
      </c>
      <c r="AD204" s="175"/>
      <c r="AE204" s="176"/>
      <c r="AF204" s="176">
        <f t="shared" si="80"/>
        <v>0</v>
      </c>
      <c r="AG204" s="169"/>
      <c r="AH204" s="170"/>
      <c r="AI204" s="170">
        <f t="shared" si="81"/>
        <v>0</v>
      </c>
      <c r="AJ204" s="177"/>
      <c r="AK204" s="178"/>
      <c r="AL204" s="178">
        <f t="shared" si="82"/>
        <v>0</v>
      </c>
      <c r="AM204" s="179"/>
      <c r="AN204" s="180"/>
      <c r="AO204" s="180">
        <f t="shared" si="83"/>
        <v>0</v>
      </c>
      <c r="AP204" s="181"/>
      <c r="AQ204" s="182"/>
      <c r="AR204" s="182">
        <f t="shared" si="84"/>
        <v>0</v>
      </c>
      <c r="AS204" s="183"/>
      <c r="AT204" s="184"/>
      <c r="AU204" s="184">
        <f t="shared" si="85"/>
        <v>0</v>
      </c>
      <c r="AV204" s="169"/>
      <c r="AW204" s="170"/>
      <c r="AX204" s="170">
        <f t="shared" si="86"/>
        <v>0</v>
      </c>
      <c r="AY204" s="185"/>
      <c r="AZ204" s="186"/>
      <c r="BA204" s="186">
        <f t="shared" si="87"/>
        <v>0</v>
      </c>
      <c r="BB204" s="214" t="s">
        <v>243</v>
      </c>
      <c r="BC204" s="187">
        <v>1</v>
      </c>
      <c r="BD204" s="166">
        <f t="shared" si="88"/>
        <v>195</v>
      </c>
      <c r="BE204" s="319">
        <f t="shared" si="89"/>
        <v>1</v>
      </c>
      <c r="BF204" s="320">
        <f t="shared" si="90"/>
        <v>195</v>
      </c>
      <c r="BG204" s="321">
        <f t="shared" si="91"/>
        <v>0</v>
      </c>
      <c r="BH204" s="322">
        <f t="shared" si="92"/>
        <v>0</v>
      </c>
      <c r="BI204" s="188"/>
    </row>
    <row r="205" spans="1:61" s="189" customFormat="1" ht="21" customHeight="1" x14ac:dyDescent="0.35">
      <c r="A205" s="208">
        <v>23</v>
      </c>
      <c r="B205" s="293" t="s">
        <v>272</v>
      </c>
      <c r="C205" s="294" t="s">
        <v>35</v>
      </c>
      <c r="D205" s="87">
        <f>'[1]งวด 30-10-67'!BC116</f>
        <v>0</v>
      </c>
      <c r="E205" s="306" t="s">
        <v>241</v>
      </c>
      <c r="F205" s="209" t="s">
        <v>223</v>
      </c>
      <c r="G205" s="210" t="s">
        <v>242</v>
      </c>
      <c r="H205" s="211">
        <v>243947</v>
      </c>
      <c r="I205" s="212">
        <v>5</v>
      </c>
      <c r="J205" s="213">
        <v>189</v>
      </c>
      <c r="K205" s="87">
        <f t="shared" si="56"/>
        <v>5</v>
      </c>
      <c r="L205" s="165"/>
      <c r="M205" s="166"/>
      <c r="N205" s="166">
        <f t="shared" si="74"/>
        <v>0</v>
      </c>
      <c r="O205" s="167"/>
      <c r="P205" s="168"/>
      <c r="Q205" s="168">
        <f t="shared" si="75"/>
        <v>0</v>
      </c>
      <c r="R205" s="169"/>
      <c r="S205" s="170"/>
      <c r="T205" s="170">
        <f t="shared" si="76"/>
        <v>0</v>
      </c>
      <c r="U205" s="171"/>
      <c r="V205" s="172"/>
      <c r="W205" s="172">
        <f t="shared" si="77"/>
        <v>0</v>
      </c>
      <c r="X205" s="167"/>
      <c r="Y205" s="168"/>
      <c r="Z205" s="168">
        <f t="shared" si="78"/>
        <v>0</v>
      </c>
      <c r="AA205" s="173"/>
      <c r="AB205" s="174"/>
      <c r="AC205" s="174">
        <f t="shared" si="79"/>
        <v>0</v>
      </c>
      <c r="AD205" s="175"/>
      <c r="AE205" s="176"/>
      <c r="AF205" s="176">
        <f t="shared" si="80"/>
        <v>0</v>
      </c>
      <c r="AG205" s="169"/>
      <c r="AH205" s="170"/>
      <c r="AI205" s="170">
        <f t="shared" si="81"/>
        <v>0</v>
      </c>
      <c r="AJ205" s="177"/>
      <c r="AK205" s="178"/>
      <c r="AL205" s="178">
        <f t="shared" si="82"/>
        <v>0</v>
      </c>
      <c r="AM205" s="179"/>
      <c r="AN205" s="180"/>
      <c r="AO205" s="180">
        <f t="shared" si="83"/>
        <v>0</v>
      </c>
      <c r="AP205" s="181"/>
      <c r="AQ205" s="182"/>
      <c r="AR205" s="182">
        <f t="shared" si="84"/>
        <v>0</v>
      </c>
      <c r="AS205" s="183"/>
      <c r="AT205" s="184"/>
      <c r="AU205" s="184">
        <f t="shared" si="85"/>
        <v>0</v>
      </c>
      <c r="AV205" s="169"/>
      <c r="AW205" s="170"/>
      <c r="AX205" s="170">
        <f t="shared" si="86"/>
        <v>0</v>
      </c>
      <c r="AY205" s="185"/>
      <c r="AZ205" s="186"/>
      <c r="BA205" s="186">
        <f t="shared" si="87"/>
        <v>0</v>
      </c>
      <c r="BB205" s="214" t="s">
        <v>243</v>
      </c>
      <c r="BC205" s="187">
        <v>4</v>
      </c>
      <c r="BD205" s="166">
        <f t="shared" si="88"/>
        <v>756</v>
      </c>
      <c r="BE205" s="319">
        <f t="shared" si="89"/>
        <v>4</v>
      </c>
      <c r="BF205" s="320">
        <f t="shared" si="90"/>
        <v>756</v>
      </c>
      <c r="BG205" s="321">
        <f t="shared" si="91"/>
        <v>1</v>
      </c>
      <c r="BH205" s="322">
        <f t="shared" si="92"/>
        <v>189</v>
      </c>
      <c r="BI205" s="188"/>
    </row>
    <row r="206" spans="1:61" s="189" customFormat="1" ht="21" customHeight="1" x14ac:dyDescent="0.35">
      <c r="A206" s="208">
        <v>24</v>
      </c>
      <c r="B206" s="293" t="s">
        <v>273</v>
      </c>
      <c r="C206" s="294"/>
      <c r="D206" s="87"/>
      <c r="E206" s="306"/>
      <c r="F206" s="209"/>
      <c r="G206" s="210"/>
      <c r="H206" s="211"/>
      <c r="I206" s="212"/>
      <c r="J206" s="213"/>
      <c r="K206" s="87"/>
      <c r="L206" s="165"/>
      <c r="M206" s="166"/>
      <c r="N206" s="166"/>
      <c r="O206" s="167"/>
      <c r="P206" s="168"/>
      <c r="Q206" s="168"/>
      <c r="R206" s="169"/>
      <c r="S206" s="170"/>
      <c r="T206" s="170"/>
      <c r="U206" s="171"/>
      <c r="V206" s="172"/>
      <c r="W206" s="172"/>
      <c r="X206" s="167"/>
      <c r="Y206" s="168"/>
      <c r="Z206" s="168"/>
      <c r="AA206" s="173"/>
      <c r="AB206" s="174"/>
      <c r="AC206" s="174"/>
      <c r="AD206" s="175"/>
      <c r="AE206" s="176"/>
      <c r="AF206" s="176"/>
      <c r="AG206" s="169"/>
      <c r="AH206" s="170"/>
      <c r="AI206" s="170"/>
      <c r="AJ206" s="177"/>
      <c r="AK206" s="178"/>
      <c r="AL206" s="178"/>
      <c r="AM206" s="179"/>
      <c r="AN206" s="180"/>
      <c r="AO206" s="180"/>
      <c r="AP206" s="181"/>
      <c r="AQ206" s="182"/>
      <c r="AR206" s="182"/>
      <c r="AS206" s="183"/>
      <c r="AT206" s="184"/>
      <c r="AU206" s="184"/>
      <c r="AV206" s="169"/>
      <c r="AW206" s="170"/>
      <c r="AX206" s="170"/>
      <c r="AY206" s="185"/>
      <c r="AZ206" s="186"/>
      <c r="BA206" s="186"/>
      <c r="BB206" s="187"/>
      <c r="BC206" s="187"/>
      <c r="BD206" s="166">
        <f t="shared" si="88"/>
        <v>0</v>
      </c>
      <c r="BE206" s="319">
        <f t="shared" si="89"/>
        <v>0</v>
      </c>
      <c r="BF206" s="320">
        <f t="shared" si="90"/>
        <v>0</v>
      </c>
      <c r="BG206" s="321">
        <f t="shared" si="91"/>
        <v>0</v>
      </c>
      <c r="BH206" s="322">
        <f t="shared" si="92"/>
        <v>0</v>
      </c>
      <c r="BI206" s="188"/>
    </row>
    <row r="207" spans="1:61" s="189" customFormat="1" ht="21" customHeight="1" x14ac:dyDescent="0.35">
      <c r="A207" s="208">
        <v>25</v>
      </c>
      <c r="B207" s="293" t="s">
        <v>274</v>
      </c>
      <c r="C207" s="294" t="s">
        <v>35</v>
      </c>
      <c r="D207" s="87">
        <f>'[1]งวด 30-10-67'!BC117</f>
        <v>0</v>
      </c>
      <c r="E207" s="306" t="s">
        <v>241</v>
      </c>
      <c r="F207" s="209" t="s">
        <v>223</v>
      </c>
      <c r="G207" s="210" t="s">
        <v>242</v>
      </c>
      <c r="H207" s="211">
        <v>243947</v>
      </c>
      <c r="I207" s="212">
        <v>3</v>
      </c>
      <c r="J207" s="213">
        <v>60</v>
      </c>
      <c r="K207" s="87">
        <f t="shared" si="56"/>
        <v>3</v>
      </c>
      <c r="L207" s="165"/>
      <c r="M207" s="166"/>
      <c r="N207" s="166">
        <f t="shared" si="74"/>
        <v>0</v>
      </c>
      <c r="O207" s="167"/>
      <c r="P207" s="168"/>
      <c r="Q207" s="168">
        <f t="shared" si="75"/>
        <v>0</v>
      </c>
      <c r="R207" s="169"/>
      <c r="S207" s="170"/>
      <c r="T207" s="170">
        <f t="shared" si="76"/>
        <v>0</v>
      </c>
      <c r="U207" s="171"/>
      <c r="V207" s="172"/>
      <c r="W207" s="172">
        <f t="shared" si="77"/>
        <v>0</v>
      </c>
      <c r="X207" s="167"/>
      <c r="Y207" s="168"/>
      <c r="Z207" s="168">
        <f t="shared" si="78"/>
        <v>0</v>
      </c>
      <c r="AA207" s="173"/>
      <c r="AB207" s="174"/>
      <c r="AC207" s="174">
        <f t="shared" si="79"/>
        <v>0</v>
      </c>
      <c r="AD207" s="175"/>
      <c r="AE207" s="176"/>
      <c r="AF207" s="176">
        <f t="shared" si="80"/>
        <v>0</v>
      </c>
      <c r="AG207" s="169"/>
      <c r="AH207" s="170"/>
      <c r="AI207" s="170">
        <f t="shared" si="81"/>
        <v>0</v>
      </c>
      <c r="AJ207" s="177"/>
      <c r="AK207" s="178"/>
      <c r="AL207" s="178">
        <f t="shared" si="82"/>
        <v>0</v>
      </c>
      <c r="AM207" s="179"/>
      <c r="AN207" s="180"/>
      <c r="AO207" s="180">
        <f t="shared" si="83"/>
        <v>0</v>
      </c>
      <c r="AP207" s="181"/>
      <c r="AQ207" s="182"/>
      <c r="AR207" s="182">
        <f t="shared" si="84"/>
        <v>0</v>
      </c>
      <c r="AS207" s="183"/>
      <c r="AT207" s="184"/>
      <c r="AU207" s="184">
        <f t="shared" si="85"/>
        <v>0</v>
      </c>
      <c r="AV207" s="169"/>
      <c r="AW207" s="170"/>
      <c r="AX207" s="170">
        <f t="shared" si="86"/>
        <v>0</v>
      </c>
      <c r="AY207" s="185"/>
      <c r="AZ207" s="186"/>
      <c r="BA207" s="186">
        <f t="shared" si="87"/>
        <v>0</v>
      </c>
      <c r="BB207" s="214" t="s">
        <v>243</v>
      </c>
      <c r="BC207" s="187">
        <v>3</v>
      </c>
      <c r="BD207" s="166">
        <f t="shared" si="88"/>
        <v>180</v>
      </c>
      <c r="BE207" s="319">
        <f t="shared" si="89"/>
        <v>3</v>
      </c>
      <c r="BF207" s="320">
        <f t="shared" si="90"/>
        <v>180</v>
      </c>
      <c r="BG207" s="321">
        <f t="shared" si="91"/>
        <v>0</v>
      </c>
      <c r="BH207" s="322">
        <f t="shared" si="92"/>
        <v>0</v>
      </c>
      <c r="BI207" s="188"/>
    </row>
    <row r="208" spans="1:61" s="189" customFormat="1" ht="21" customHeight="1" x14ac:dyDescent="0.35">
      <c r="A208" s="208">
        <v>26</v>
      </c>
      <c r="B208" s="293" t="s">
        <v>275</v>
      </c>
      <c r="C208" s="294" t="s">
        <v>35</v>
      </c>
      <c r="D208" s="87">
        <f>'[1]งวด 30-10-67'!BC118</f>
        <v>0</v>
      </c>
      <c r="E208" s="306" t="s">
        <v>241</v>
      </c>
      <c r="F208" s="209" t="s">
        <v>223</v>
      </c>
      <c r="G208" s="210" t="s">
        <v>242</v>
      </c>
      <c r="H208" s="211">
        <v>243947</v>
      </c>
      <c r="I208" s="212">
        <v>3</v>
      </c>
      <c r="J208" s="213">
        <v>27</v>
      </c>
      <c r="K208" s="87">
        <f t="shared" si="56"/>
        <v>3</v>
      </c>
      <c r="L208" s="165"/>
      <c r="M208" s="166"/>
      <c r="N208" s="166">
        <f t="shared" si="74"/>
        <v>0</v>
      </c>
      <c r="O208" s="167"/>
      <c r="P208" s="168"/>
      <c r="Q208" s="168">
        <f t="shared" si="75"/>
        <v>0</v>
      </c>
      <c r="R208" s="169"/>
      <c r="S208" s="170"/>
      <c r="T208" s="170">
        <f t="shared" si="76"/>
        <v>0</v>
      </c>
      <c r="U208" s="171"/>
      <c r="V208" s="172"/>
      <c r="W208" s="172">
        <f t="shared" si="77"/>
        <v>0</v>
      </c>
      <c r="X208" s="167"/>
      <c r="Y208" s="168"/>
      <c r="Z208" s="168">
        <f t="shared" si="78"/>
        <v>0</v>
      </c>
      <c r="AA208" s="173"/>
      <c r="AB208" s="174"/>
      <c r="AC208" s="174">
        <f t="shared" si="79"/>
        <v>0</v>
      </c>
      <c r="AD208" s="175"/>
      <c r="AE208" s="176"/>
      <c r="AF208" s="176">
        <f t="shared" si="80"/>
        <v>0</v>
      </c>
      <c r="AG208" s="169"/>
      <c r="AH208" s="170"/>
      <c r="AI208" s="170">
        <f t="shared" si="81"/>
        <v>0</v>
      </c>
      <c r="AJ208" s="177"/>
      <c r="AK208" s="178"/>
      <c r="AL208" s="178">
        <f t="shared" si="82"/>
        <v>0</v>
      </c>
      <c r="AM208" s="179"/>
      <c r="AN208" s="180"/>
      <c r="AO208" s="180">
        <f t="shared" si="83"/>
        <v>0</v>
      </c>
      <c r="AP208" s="181"/>
      <c r="AQ208" s="182"/>
      <c r="AR208" s="182">
        <f t="shared" si="84"/>
        <v>0</v>
      </c>
      <c r="AS208" s="183"/>
      <c r="AT208" s="184"/>
      <c r="AU208" s="184">
        <f t="shared" si="85"/>
        <v>0</v>
      </c>
      <c r="AV208" s="169"/>
      <c r="AW208" s="170"/>
      <c r="AX208" s="170">
        <f t="shared" si="86"/>
        <v>0</v>
      </c>
      <c r="AY208" s="185"/>
      <c r="AZ208" s="186"/>
      <c r="BA208" s="186">
        <f t="shared" si="87"/>
        <v>0</v>
      </c>
      <c r="BB208" s="214" t="s">
        <v>243</v>
      </c>
      <c r="BC208" s="187">
        <v>3</v>
      </c>
      <c r="BD208" s="166">
        <f t="shared" si="88"/>
        <v>81</v>
      </c>
      <c r="BE208" s="319">
        <f t="shared" si="89"/>
        <v>3</v>
      </c>
      <c r="BF208" s="320">
        <f t="shared" si="90"/>
        <v>81</v>
      </c>
      <c r="BG208" s="321">
        <f t="shared" si="91"/>
        <v>0</v>
      </c>
      <c r="BH208" s="322">
        <f t="shared" si="92"/>
        <v>0</v>
      </c>
      <c r="BI208" s="188"/>
    </row>
    <row r="209" spans="1:61" s="189" customFormat="1" ht="21" customHeight="1" x14ac:dyDescent="0.35">
      <c r="A209" s="208">
        <v>27</v>
      </c>
      <c r="B209" s="293" t="s">
        <v>276</v>
      </c>
      <c r="C209" s="294" t="s">
        <v>35</v>
      </c>
      <c r="D209" s="87">
        <f>'[1]งวด 30-10-67'!BC119</f>
        <v>0</v>
      </c>
      <c r="E209" s="306" t="s">
        <v>241</v>
      </c>
      <c r="F209" s="209" t="s">
        <v>223</v>
      </c>
      <c r="G209" s="210" t="s">
        <v>242</v>
      </c>
      <c r="H209" s="211">
        <v>243947</v>
      </c>
      <c r="I209" s="212">
        <v>12</v>
      </c>
      <c r="J209" s="213">
        <v>12.667</v>
      </c>
      <c r="K209" s="87">
        <f t="shared" si="56"/>
        <v>12</v>
      </c>
      <c r="L209" s="165"/>
      <c r="M209" s="166"/>
      <c r="N209" s="166">
        <f t="shared" si="74"/>
        <v>0</v>
      </c>
      <c r="O209" s="167"/>
      <c r="P209" s="168"/>
      <c r="Q209" s="168">
        <f t="shared" si="75"/>
        <v>0</v>
      </c>
      <c r="R209" s="169"/>
      <c r="S209" s="170"/>
      <c r="T209" s="170">
        <f t="shared" si="76"/>
        <v>0</v>
      </c>
      <c r="U209" s="171"/>
      <c r="V209" s="172"/>
      <c r="W209" s="172">
        <f t="shared" si="77"/>
        <v>0</v>
      </c>
      <c r="X209" s="167"/>
      <c r="Y209" s="168"/>
      <c r="Z209" s="168">
        <f t="shared" si="78"/>
        <v>0</v>
      </c>
      <c r="AA209" s="173"/>
      <c r="AB209" s="174"/>
      <c r="AC209" s="174">
        <f t="shared" si="79"/>
        <v>0</v>
      </c>
      <c r="AD209" s="175"/>
      <c r="AE209" s="176"/>
      <c r="AF209" s="176">
        <f t="shared" si="80"/>
        <v>0</v>
      </c>
      <c r="AG209" s="169"/>
      <c r="AH209" s="170"/>
      <c r="AI209" s="170">
        <f t="shared" si="81"/>
        <v>0</v>
      </c>
      <c r="AJ209" s="177"/>
      <c r="AK209" s="178"/>
      <c r="AL209" s="178">
        <f t="shared" si="82"/>
        <v>0</v>
      </c>
      <c r="AM209" s="179"/>
      <c r="AN209" s="180"/>
      <c r="AO209" s="180">
        <f t="shared" si="83"/>
        <v>0</v>
      </c>
      <c r="AP209" s="181"/>
      <c r="AQ209" s="182"/>
      <c r="AR209" s="182">
        <f t="shared" si="84"/>
        <v>0</v>
      </c>
      <c r="AS209" s="183"/>
      <c r="AT209" s="184"/>
      <c r="AU209" s="184">
        <f t="shared" si="85"/>
        <v>0</v>
      </c>
      <c r="AV209" s="169"/>
      <c r="AW209" s="170"/>
      <c r="AX209" s="170">
        <f t="shared" si="86"/>
        <v>0</v>
      </c>
      <c r="AY209" s="185"/>
      <c r="AZ209" s="186"/>
      <c r="BA209" s="186">
        <f t="shared" si="87"/>
        <v>0</v>
      </c>
      <c r="BB209" s="214" t="s">
        <v>243</v>
      </c>
      <c r="BC209" s="187">
        <v>12</v>
      </c>
      <c r="BD209" s="166">
        <f t="shared" si="88"/>
        <v>152.00399999999999</v>
      </c>
      <c r="BE209" s="319">
        <f t="shared" si="89"/>
        <v>12</v>
      </c>
      <c r="BF209" s="320">
        <f t="shared" si="90"/>
        <v>152.00399999999999</v>
      </c>
      <c r="BG209" s="321">
        <f t="shared" si="91"/>
        <v>0</v>
      </c>
      <c r="BH209" s="322">
        <f t="shared" si="92"/>
        <v>0</v>
      </c>
      <c r="BI209" s="188"/>
    </row>
    <row r="210" spans="1:61" s="189" customFormat="1" ht="21" customHeight="1" x14ac:dyDescent="0.35">
      <c r="A210" s="208">
        <v>27</v>
      </c>
      <c r="B210" s="293"/>
      <c r="C210" s="294"/>
      <c r="D210" s="87"/>
      <c r="E210" s="306" t="s">
        <v>241</v>
      </c>
      <c r="F210" s="209" t="s">
        <v>223</v>
      </c>
      <c r="G210" s="210" t="s">
        <v>242</v>
      </c>
      <c r="H210" s="211">
        <v>243947</v>
      </c>
      <c r="I210" s="212">
        <v>1</v>
      </c>
      <c r="J210" s="213">
        <v>15</v>
      </c>
      <c r="K210" s="87">
        <f t="shared" si="56"/>
        <v>1</v>
      </c>
      <c r="L210" s="165"/>
      <c r="M210" s="166"/>
      <c r="N210" s="166">
        <f t="shared" si="74"/>
        <v>0</v>
      </c>
      <c r="O210" s="167"/>
      <c r="P210" s="168"/>
      <c r="Q210" s="168">
        <f t="shared" si="75"/>
        <v>0</v>
      </c>
      <c r="R210" s="169"/>
      <c r="S210" s="170"/>
      <c r="T210" s="170">
        <f t="shared" si="76"/>
        <v>0</v>
      </c>
      <c r="U210" s="171"/>
      <c r="V210" s="172"/>
      <c r="W210" s="172">
        <f t="shared" si="77"/>
        <v>0</v>
      </c>
      <c r="X210" s="167"/>
      <c r="Y210" s="168"/>
      <c r="Z210" s="168">
        <f t="shared" si="78"/>
        <v>0</v>
      </c>
      <c r="AA210" s="173"/>
      <c r="AB210" s="174"/>
      <c r="AC210" s="174">
        <f t="shared" si="79"/>
        <v>0</v>
      </c>
      <c r="AD210" s="175"/>
      <c r="AE210" s="176"/>
      <c r="AF210" s="176">
        <f t="shared" si="80"/>
        <v>0</v>
      </c>
      <c r="AG210" s="169"/>
      <c r="AH210" s="170"/>
      <c r="AI210" s="170">
        <f t="shared" si="81"/>
        <v>0</v>
      </c>
      <c r="AJ210" s="177"/>
      <c r="AK210" s="178"/>
      <c r="AL210" s="178">
        <f t="shared" si="82"/>
        <v>0</v>
      </c>
      <c r="AM210" s="179"/>
      <c r="AN210" s="180"/>
      <c r="AO210" s="180">
        <f t="shared" si="83"/>
        <v>0</v>
      </c>
      <c r="AP210" s="181"/>
      <c r="AQ210" s="182"/>
      <c r="AR210" s="182">
        <f t="shared" si="84"/>
        <v>0</v>
      </c>
      <c r="AS210" s="183"/>
      <c r="AT210" s="184"/>
      <c r="AU210" s="184">
        <f t="shared" si="85"/>
        <v>0</v>
      </c>
      <c r="AV210" s="169"/>
      <c r="AW210" s="170"/>
      <c r="AX210" s="170">
        <f t="shared" si="86"/>
        <v>0</v>
      </c>
      <c r="AY210" s="185"/>
      <c r="AZ210" s="186"/>
      <c r="BA210" s="186">
        <f t="shared" si="87"/>
        <v>0</v>
      </c>
      <c r="BB210" s="187"/>
      <c r="BC210" s="187">
        <v>0</v>
      </c>
      <c r="BD210" s="166">
        <f t="shared" si="88"/>
        <v>0</v>
      </c>
      <c r="BE210" s="319">
        <f t="shared" si="89"/>
        <v>0</v>
      </c>
      <c r="BF210" s="320">
        <f t="shared" si="90"/>
        <v>0</v>
      </c>
      <c r="BG210" s="321">
        <f t="shared" si="91"/>
        <v>1</v>
      </c>
      <c r="BH210" s="322">
        <f t="shared" si="92"/>
        <v>15</v>
      </c>
      <c r="BI210" s="188"/>
    </row>
    <row r="211" spans="1:61" s="189" customFormat="1" ht="21" customHeight="1" x14ac:dyDescent="0.35">
      <c r="A211" s="208">
        <v>28</v>
      </c>
      <c r="B211" s="293" t="s">
        <v>277</v>
      </c>
      <c r="C211" s="294" t="s">
        <v>35</v>
      </c>
      <c r="D211" s="87">
        <f>'[1]งวด 30-10-67'!BC120</f>
        <v>0</v>
      </c>
      <c r="E211" s="306" t="s">
        <v>241</v>
      </c>
      <c r="F211" s="209" t="s">
        <v>223</v>
      </c>
      <c r="G211" s="210" t="s">
        <v>242</v>
      </c>
      <c r="H211" s="211">
        <v>243947</v>
      </c>
      <c r="I211" s="212">
        <v>3</v>
      </c>
      <c r="J211" s="213">
        <v>19</v>
      </c>
      <c r="K211" s="87">
        <f t="shared" si="56"/>
        <v>3</v>
      </c>
      <c r="L211" s="165"/>
      <c r="M211" s="166"/>
      <c r="N211" s="166">
        <f t="shared" si="74"/>
        <v>0</v>
      </c>
      <c r="O211" s="167"/>
      <c r="P211" s="168"/>
      <c r="Q211" s="168">
        <f t="shared" si="75"/>
        <v>0</v>
      </c>
      <c r="R211" s="169"/>
      <c r="S211" s="170"/>
      <c r="T211" s="170">
        <f t="shared" si="76"/>
        <v>0</v>
      </c>
      <c r="U211" s="171"/>
      <c r="V211" s="172"/>
      <c r="W211" s="172">
        <f t="shared" si="77"/>
        <v>0</v>
      </c>
      <c r="X211" s="167"/>
      <c r="Y211" s="168"/>
      <c r="Z211" s="168">
        <f t="shared" si="78"/>
        <v>0</v>
      </c>
      <c r="AA211" s="173"/>
      <c r="AB211" s="174"/>
      <c r="AC211" s="174">
        <f t="shared" si="79"/>
        <v>0</v>
      </c>
      <c r="AD211" s="175"/>
      <c r="AE211" s="176"/>
      <c r="AF211" s="176">
        <f t="shared" si="80"/>
        <v>0</v>
      </c>
      <c r="AG211" s="169"/>
      <c r="AH211" s="170"/>
      <c r="AI211" s="170">
        <f t="shared" si="81"/>
        <v>0</v>
      </c>
      <c r="AJ211" s="177"/>
      <c r="AK211" s="178"/>
      <c r="AL211" s="178">
        <f t="shared" si="82"/>
        <v>0</v>
      </c>
      <c r="AM211" s="179"/>
      <c r="AN211" s="180"/>
      <c r="AO211" s="180">
        <f t="shared" si="83"/>
        <v>0</v>
      </c>
      <c r="AP211" s="181"/>
      <c r="AQ211" s="182"/>
      <c r="AR211" s="182">
        <f t="shared" si="84"/>
        <v>0</v>
      </c>
      <c r="AS211" s="183"/>
      <c r="AT211" s="184"/>
      <c r="AU211" s="184">
        <f t="shared" si="85"/>
        <v>0</v>
      </c>
      <c r="AV211" s="169"/>
      <c r="AW211" s="170"/>
      <c r="AX211" s="170">
        <f t="shared" si="86"/>
        <v>0</v>
      </c>
      <c r="AY211" s="185"/>
      <c r="AZ211" s="186"/>
      <c r="BA211" s="186">
        <f t="shared" si="87"/>
        <v>0</v>
      </c>
      <c r="BB211" s="214" t="s">
        <v>243</v>
      </c>
      <c r="BC211" s="187">
        <v>3</v>
      </c>
      <c r="BD211" s="166">
        <f t="shared" si="88"/>
        <v>57</v>
      </c>
      <c r="BE211" s="319">
        <f t="shared" si="89"/>
        <v>3</v>
      </c>
      <c r="BF211" s="320">
        <f t="shared" si="90"/>
        <v>57</v>
      </c>
      <c r="BG211" s="321">
        <f t="shared" si="91"/>
        <v>0</v>
      </c>
      <c r="BH211" s="322">
        <f t="shared" si="92"/>
        <v>0</v>
      </c>
      <c r="BI211" s="188"/>
    </row>
    <row r="212" spans="1:61" s="189" customFormat="1" ht="21" customHeight="1" x14ac:dyDescent="0.35">
      <c r="A212" s="208">
        <v>29</v>
      </c>
      <c r="B212" s="293" t="s">
        <v>278</v>
      </c>
      <c r="C212" s="294" t="s">
        <v>35</v>
      </c>
      <c r="D212" s="87">
        <f>'[1]งวด 30-10-67'!BC121</f>
        <v>0</v>
      </c>
      <c r="E212" s="306" t="s">
        <v>241</v>
      </c>
      <c r="F212" s="209" t="s">
        <v>223</v>
      </c>
      <c r="G212" s="210" t="s">
        <v>242</v>
      </c>
      <c r="H212" s="211">
        <v>243947</v>
      </c>
      <c r="I212" s="212">
        <v>11</v>
      </c>
      <c r="J212" s="213">
        <v>56</v>
      </c>
      <c r="K212" s="87">
        <f t="shared" si="56"/>
        <v>11</v>
      </c>
      <c r="L212" s="165"/>
      <c r="M212" s="166"/>
      <c r="N212" s="166">
        <f t="shared" si="74"/>
        <v>0</v>
      </c>
      <c r="O212" s="167"/>
      <c r="P212" s="168"/>
      <c r="Q212" s="168">
        <f t="shared" si="75"/>
        <v>0</v>
      </c>
      <c r="R212" s="169"/>
      <c r="S212" s="170"/>
      <c r="T212" s="170">
        <f t="shared" si="76"/>
        <v>0</v>
      </c>
      <c r="U212" s="171"/>
      <c r="V212" s="172"/>
      <c r="W212" s="172">
        <f t="shared" si="77"/>
        <v>0</v>
      </c>
      <c r="X212" s="167"/>
      <c r="Y212" s="168"/>
      <c r="Z212" s="168">
        <f t="shared" si="78"/>
        <v>0</v>
      </c>
      <c r="AA212" s="173"/>
      <c r="AB212" s="174"/>
      <c r="AC212" s="174">
        <f t="shared" si="79"/>
        <v>0</v>
      </c>
      <c r="AD212" s="175"/>
      <c r="AE212" s="176"/>
      <c r="AF212" s="176">
        <f t="shared" si="80"/>
        <v>0</v>
      </c>
      <c r="AG212" s="169"/>
      <c r="AH212" s="170"/>
      <c r="AI212" s="170">
        <f t="shared" si="81"/>
        <v>0</v>
      </c>
      <c r="AJ212" s="177"/>
      <c r="AK212" s="178"/>
      <c r="AL212" s="178">
        <f t="shared" si="82"/>
        <v>0</v>
      </c>
      <c r="AM212" s="179"/>
      <c r="AN212" s="180"/>
      <c r="AO212" s="180">
        <f t="shared" si="83"/>
        <v>0</v>
      </c>
      <c r="AP212" s="181"/>
      <c r="AQ212" s="182"/>
      <c r="AR212" s="182">
        <f t="shared" si="84"/>
        <v>0</v>
      </c>
      <c r="AS212" s="183"/>
      <c r="AT212" s="184"/>
      <c r="AU212" s="184">
        <f t="shared" si="85"/>
        <v>0</v>
      </c>
      <c r="AV212" s="169"/>
      <c r="AW212" s="170"/>
      <c r="AX212" s="170">
        <f t="shared" si="86"/>
        <v>0</v>
      </c>
      <c r="AY212" s="185"/>
      <c r="AZ212" s="186"/>
      <c r="BA212" s="186">
        <f t="shared" si="87"/>
        <v>0</v>
      </c>
      <c r="BB212" s="214" t="s">
        <v>243</v>
      </c>
      <c r="BC212" s="187">
        <v>10</v>
      </c>
      <c r="BD212" s="166">
        <f t="shared" si="88"/>
        <v>560</v>
      </c>
      <c r="BE212" s="319">
        <f t="shared" si="89"/>
        <v>10</v>
      </c>
      <c r="BF212" s="320">
        <f t="shared" si="90"/>
        <v>560</v>
      </c>
      <c r="BG212" s="321">
        <f t="shared" si="91"/>
        <v>1</v>
      </c>
      <c r="BH212" s="322">
        <f t="shared" si="92"/>
        <v>56</v>
      </c>
      <c r="BI212" s="188"/>
    </row>
    <row r="213" spans="1:61" s="189" customFormat="1" ht="21" customHeight="1" x14ac:dyDescent="0.35">
      <c r="A213" s="208">
        <v>30</v>
      </c>
      <c r="B213" s="293" t="s">
        <v>279</v>
      </c>
      <c r="C213" s="294" t="s">
        <v>280</v>
      </c>
      <c r="D213" s="87">
        <f>'[1]งวด 30-10-67'!BC122</f>
        <v>0</v>
      </c>
      <c r="E213" s="306" t="s">
        <v>241</v>
      </c>
      <c r="F213" s="209" t="s">
        <v>223</v>
      </c>
      <c r="G213" s="210" t="s">
        <v>242</v>
      </c>
      <c r="H213" s="211">
        <v>243947</v>
      </c>
      <c r="I213" s="212">
        <v>9</v>
      </c>
      <c r="J213" s="213">
        <v>78</v>
      </c>
      <c r="K213" s="87">
        <f t="shared" si="56"/>
        <v>9</v>
      </c>
      <c r="L213" s="165"/>
      <c r="M213" s="166"/>
      <c r="N213" s="166">
        <f t="shared" si="74"/>
        <v>0</v>
      </c>
      <c r="O213" s="167"/>
      <c r="P213" s="168"/>
      <c r="Q213" s="168">
        <f t="shared" si="75"/>
        <v>0</v>
      </c>
      <c r="R213" s="169"/>
      <c r="S213" s="170"/>
      <c r="T213" s="170">
        <f t="shared" si="76"/>
        <v>0</v>
      </c>
      <c r="U213" s="171"/>
      <c r="V213" s="172"/>
      <c r="W213" s="172">
        <f t="shared" si="77"/>
        <v>0</v>
      </c>
      <c r="X213" s="167"/>
      <c r="Y213" s="168"/>
      <c r="Z213" s="168">
        <f t="shared" si="78"/>
        <v>0</v>
      </c>
      <c r="AA213" s="173"/>
      <c r="AB213" s="174"/>
      <c r="AC213" s="174">
        <f t="shared" si="79"/>
        <v>0</v>
      </c>
      <c r="AD213" s="175"/>
      <c r="AE213" s="176"/>
      <c r="AF213" s="176">
        <f t="shared" si="80"/>
        <v>0</v>
      </c>
      <c r="AG213" s="169"/>
      <c r="AH213" s="170"/>
      <c r="AI213" s="170">
        <f t="shared" si="81"/>
        <v>0</v>
      </c>
      <c r="AJ213" s="177"/>
      <c r="AK213" s="178"/>
      <c r="AL213" s="178">
        <f t="shared" si="82"/>
        <v>0</v>
      </c>
      <c r="AM213" s="179"/>
      <c r="AN213" s="180"/>
      <c r="AO213" s="180">
        <f t="shared" si="83"/>
        <v>0</v>
      </c>
      <c r="AP213" s="181"/>
      <c r="AQ213" s="182"/>
      <c r="AR213" s="182">
        <f t="shared" si="84"/>
        <v>0</v>
      </c>
      <c r="AS213" s="183"/>
      <c r="AT213" s="184"/>
      <c r="AU213" s="184">
        <f t="shared" si="85"/>
        <v>0</v>
      </c>
      <c r="AV213" s="169"/>
      <c r="AW213" s="170"/>
      <c r="AX213" s="170">
        <f t="shared" si="86"/>
        <v>0</v>
      </c>
      <c r="AY213" s="185"/>
      <c r="AZ213" s="186"/>
      <c r="BA213" s="186">
        <f t="shared" si="87"/>
        <v>0</v>
      </c>
      <c r="BB213" s="214" t="s">
        <v>243</v>
      </c>
      <c r="BC213" s="187">
        <v>9</v>
      </c>
      <c r="BD213" s="166">
        <f t="shared" si="88"/>
        <v>702</v>
      </c>
      <c r="BE213" s="319">
        <f t="shared" si="89"/>
        <v>9</v>
      </c>
      <c r="BF213" s="320">
        <f t="shared" si="90"/>
        <v>702</v>
      </c>
      <c r="BG213" s="321">
        <f t="shared" si="91"/>
        <v>0</v>
      </c>
      <c r="BH213" s="322">
        <f t="shared" si="92"/>
        <v>0</v>
      </c>
      <c r="BI213" s="188"/>
    </row>
    <row r="214" spans="1:61" s="189" customFormat="1" ht="21" customHeight="1" x14ac:dyDescent="0.35">
      <c r="A214" s="208">
        <v>31</v>
      </c>
      <c r="B214" s="293" t="s">
        <v>281</v>
      </c>
      <c r="C214" s="294" t="s">
        <v>35</v>
      </c>
      <c r="D214" s="87">
        <f>'[1]งวด 30-10-67'!BC123</f>
        <v>0</v>
      </c>
      <c r="E214" s="306" t="s">
        <v>241</v>
      </c>
      <c r="F214" s="209" t="s">
        <v>247</v>
      </c>
      <c r="G214" s="210">
        <v>1060416604</v>
      </c>
      <c r="H214" s="211">
        <v>243947</v>
      </c>
      <c r="I214" s="212">
        <v>18</v>
      </c>
      <c r="J214" s="213">
        <v>53.5</v>
      </c>
      <c r="K214" s="87">
        <f t="shared" si="56"/>
        <v>18</v>
      </c>
      <c r="L214" s="165"/>
      <c r="M214" s="166"/>
      <c r="N214" s="166">
        <f t="shared" si="74"/>
        <v>0</v>
      </c>
      <c r="O214" s="167"/>
      <c r="P214" s="168"/>
      <c r="Q214" s="168">
        <f t="shared" si="75"/>
        <v>0</v>
      </c>
      <c r="R214" s="169"/>
      <c r="S214" s="170"/>
      <c r="T214" s="170">
        <f t="shared" si="76"/>
        <v>0</v>
      </c>
      <c r="U214" s="171"/>
      <c r="V214" s="172"/>
      <c r="W214" s="172">
        <f t="shared" si="77"/>
        <v>0</v>
      </c>
      <c r="X214" s="167"/>
      <c r="Y214" s="168"/>
      <c r="Z214" s="168">
        <f t="shared" si="78"/>
        <v>0</v>
      </c>
      <c r="AA214" s="173"/>
      <c r="AB214" s="174"/>
      <c r="AC214" s="174">
        <f t="shared" si="79"/>
        <v>0</v>
      </c>
      <c r="AD214" s="175"/>
      <c r="AE214" s="176"/>
      <c r="AF214" s="176">
        <f t="shared" si="80"/>
        <v>0</v>
      </c>
      <c r="AG214" s="169"/>
      <c r="AH214" s="170"/>
      <c r="AI214" s="170">
        <f t="shared" si="81"/>
        <v>0</v>
      </c>
      <c r="AJ214" s="177"/>
      <c r="AK214" s="178"/>
      <c r="AL214" s="178">
        <f t="shared" si="82"/>
        <v>0</v>
      </c>
      <c r="AM214" s="179"/>
      <c r="AN214" s="180"/>
      <c r="AO214" s="180">
        <f t="shared" si="83"/>
        <v>0</v>
      </c>
      <c r="AP214" s="181"/>
      <c r="AQ214" s="182"/>
      <c r="AR214" s="182">
        <f t="shared" si="84"/>
        <v>0</v>
      </c>
      <c r="AS214" s="183"/>
      <c r="AT214" s="184"/>
      <c r="AU214" s="184">
        <f t="shared" si="85"/>
        <v>0</v>
      </c>
      <c r="AV214" s="169"/>
      <c r="AW214" s="170"/>
      <c r="AX214" s="170">
        <f t="shared" si="86"/>
        <v>0</v>
      </c>
      <c r="AY214" s="185"/>
      <c r="AZ214" s="186"/>
      <c r="BA214" s="186">
        <f t="shared" si="87"/>
        <v>0</v>
      </c>
      <c r="BB214" s="214" t="s">
        <v>243</v>
      </c>
      <c r="BC214" s="187">
        <v>17</v>
      </c>
      <c r="BD214" s="166">
        <f t="shared" si="88"/>
        <v>909.5</v>
      </c>
      <c r="BE214" s="319">
        <f t="shared" si="89"/>
        <v>17</v>
      </c>
      <c r="BF214" s="320">
        <f t="shared" si="90"/>
        <v>909.5</v>
      </c>
      <c r="BG214" s="321">
        <f t="shared" si="91"/>
        <v>1</v>
      </c>
      <c r="BH214" s="322">
        <f t="shared" si="92"/>
        <v>53.5</v>
      </c>
      <c r="BI214" s="188"/>
    </row>
    <row r="215" spans="1:61" s="189" customFormat="1" ht="21" customHeight="1" x14ac:dyDescent="0.35">
      <c r="A215" s="208">
        <v>32</v>
      </c>
      <c r="B215" s="293" t="s">
        <v>282</v>
      </c>
      <c r="C215" s="294" t="s">
        <v>260</v>
      </c>
      <c r="D215" s="87">
        <f>'[1]งวด 30-10-67'!BC124</f>
        <v>0</v>
      </c>
      <c r="E215" s="306" t="s">
        <v>241</v>
      </c>
      <c r="F215" s="209" t="s">
        <v>223</v>
      </c>
      <c r="G215" s="210" t="s">
        <v>242</v>
      </c>
      <c r="H215" s="211">
        <v>243947</v>
      </c>
      <c r="I215" s="212">
        <v>48</v>
      </c>
      <c r="J215" s="213">
        <v>20.75</v>
      </c>
      <c r="K215" s="87">
        <f t="shared" si="56"/>
        <v>48</v>
      </c>
      <c r="L215" s="165"/>
      <c r="M215" s="166"/>
      <c r="N215" s="166">
        <f t="shared" si="74"/>
        <v>0</v>
      </c>
      <c r="O215" s="167"/>
      <c r="P215" s="168"/>
      <c r="Q215" s="168">
        <f t="shared" si="75"/>
        <v>0</v>
      </c>
      <c r="R215" s="169"/>
      <c r="S215" s="170"/>
      <c r="T215" s="170">
        <f t="shared" si="76"/>
        <v>0</v>
      </c>
      <c r="U215" s="171"/>
      <c r="V215" s="172"/>
      <c r="W215" s="172">
        <f t="shared" si="77"/>
        <v>0</v>
      </c>
      <c r="X215" s="167"/>
      <c r="Y215" s="168"/>
      <c r="Z215" s="168">
        <f t="shared" si="78"/>
        <v>0</v>
      </c>
      <c r="AA215" s="173"/>
      <c r="AB215" s="174"/>
      <c r="AC215" s="174">
        <f t="shared" si="79"/>
        <v>0</v>
      </c>
      <c r="AD215" s="175"/>
      <c r="AE215" s="176"/>
      <c r="AF215" s="176">
        <f t="shared" si="80"/>
        <v>0</v>
      </c>
      <c r="AG215" s="169"/>
      <c r="AH215" s="170"/>
      <c r="AI215" s="170">
        <f t="shared" si="81"/>
        <v>0</v>
      </c>
      <c r="AJ215" s="177"/>
      <c r="AK215" s="178"/>
      <c r="AL215" s="178">
        <f t="shared" si="82"/>
        <v>0</v>
      </c>
      <c r="AM215" s="179"/>
      <c r="AN215" s="180"/>
      <c r="AO215" s="180">
        <f t="shared" si="83"/>
        <v>0</v>
      </c>
      <c r="AP215" s="181"/>
      <c r="AQ215" s="182"/>
      <c r="AR215" s="182">
        <f t="shared" si="84"/>
        <v>0</v>
      </c>
      <c r="AS215" s="183"/>
      <c r="AT215" s="184"/>
      <c r="AU215" s="184">
        <f t="shared" si="85"/>
        <v>0</v>
      </c>
      <c r="AV215" s="169"/>
      <c r="AW215" s="170"/>
      <c r="AX215" s="170">
        <f t="shared" si="86"/>
        <v>0</v>
      </c>
      <c r="AY215" s="185"/>
      <c r="AZ215" s="186"/>
      <c r="BA215" s="186">
        <f t="shared" si="87"/>
        <v>0</v>
      </c>
      <c r="BB215" s="214" t="s">
        <v>243</v>
      </c>
      <c r="BC215" s="187">
        <v>40</v>
      </c>
      <c r="BD215" s="166">
        <f t="shared" si="88"/>
        <v>830</v>
      </c>
      <c r="BE215" s="319">
        <f t="shared" si="89"/>
        <v>40</v>
      </c>
      <c r="BF215" s="320">
        <f t="shared" si="90"/>
        <v>830</v>
      </c>
      <c r="BG215" s="321">
        <f t="shared" si="91"/>
        <v>8</v>
      </c>
      <c r="BH215" s="322">
        <f t="shared" si="92"/>
        <v>166</v>
      </c>
      <c r="BI215" s="188"/>
    </row>
    <row r="216" spans="1:61" s="189" customFormat="1" ht="21" customHeight="1" x14ac:dyDescent="0.35">
      <c r="A216" s="208">
        <v>33</v>
      </c>
      <c r="B216" s="293" t="s">
        <v>283</v>
      </c>
      <c r="C216" s="294" t="s">
        <v>260</v>
      </c>
      <c r="D216" s="87">
        <f>'[1]งวด 30-10-67'!BC125</f>
        <v>0</v>
      </c>
      <c r="E216" s="306" t="s">
        <v>241</v>
      </c>
      <c r="F216" s="209" t="s">
        <v>223</v>
      </c>
      <c r="G216" s="210" t="s">
        <v>242</v>
      </c>
      <c r="H216" s="211">
        <v>243948</v>
      </c>
      <c r="I216" s="212">
        <v>36</v>
      </c>
      <c r="J216" s="213">
        <v>14.167</v>
      </c>
      <c r="K216" s="87">
        <f t="shared" si="56"/>
        <v>36</v>
      </c>
      <c r="L216" s="165"/>
      <c r="M216" s="166"/>
      <c r="N216" s="166">
        <f t="shared" si="74"/>
        <v>0</v>
      </c>
      <c r="O216" s="167"/>
      <c r="P216" s="168"/>
      <c r="Q216" s="168">
        <f t="shared" si="75"/>
        <v>0</v>
      </c>
      <c r="R216" s="169"/>
      <c r="S216" s="170"/>
      <c r="T216" s="170">
        <f t="shared" si="76"/>
        <v>0</v>
      </c>
      <c r="U216" s="171"/>
      <c r="V216" s="172"/>
      <c r="W216" s="172">
        <f t="shared" si="77"/>
        <v>0</v>
      </c>
      <c r="X216" s="167"/>
      <c r="Y216" s="168"/>
      <c r="Z216" s="168">
        <f t="shared" si="78"/>
        <v>0</v>
      </c>
      <c r="AA216" s="173"/>
      <c r="AB216" s="174"/>
      <c r="AC216" s="174">
        <f t="shared" si="79"/>
        <v>0</v>
      </c>
      <c r="AD216" s="175"/>
      <c r="AE216" s="176"/>
      <c r="AF216" s="176">
        <f t="shared" si="80"/>
        <v>0</v>
      </c>
      <c r="AG216" s="169"/>
      <c r="AH216" s="170"/>
      <c r="AI216" s="170">
        <f t="shared" si="81"/>
        <v>0</v>
      </c>
      <c r="AJ216" s="177"/>
      <c r="AK216" s="178"/>
      <c r="AL216" s="178">
        <f t="shared" si="82"/>
        <v>0</v>
      </c>
      <c r="AM216" s="179"/>
      <c r="AN216" s="180"/>
      <c r="AO216" s="180">
        <f t="shared" si="83"/>
        <v>0</v>
      </c>
      <c r="AP216" s="181"/>
      <c r="AQ216" s="182"/>
      <c r="AR216" s="182">
        <f t="shared" si="84"/>
        <v>0</v>
      </c>
      <c r="AS216" s="183"/>
      <c r="AT216" s="184"/>
      <c r="AU216" s="184">
        <f t="shared" si="85"/>
        <v>0</v>
      </c>
      <c r="AV216" s="169"/>
      <c r="AW216" s="170"/>
      <c r="AX216" s="170">
        <f t="shared" si="86"/>
        <v>0</v>
      </c>
      <c r="AY216" s="185"/>
      <c r="AZ216" s="186"/>
      <c r="BA216" s="186">
        <f t="shared" si="87"/>
        <v>0</v>
      </c>
      <c r="BB216" s="214" t="s">
        <v>243</v>
      </c>
      <c r="BC216" s="187">
        <v>23</v>
      </c>
      <c r="BD216" s="166">
        <f t="shared" si="88"/>
        <v>325.84100000000001</v>
      </c>
      <c r="BE216" s="319">
        <f t="shared" si="89"/>
        <v>23</v>
      </c>
      <c r="BF216" s="320">
        <f t="shared" si="90"/>
        <v>325.84100000000001</v>
      </c>
      <c r="BG216" s="321">
        <f t="shared" si="91"/>
        <v>13</v>
      </c>
      <c r="BH216" s="322">
        <f t="shared" si="92"/>
        <v>184.17099999999999</v>
      </c>
      <c r="BI216" s="188"/>
    </row>
    <row r="217" spans="1:61" s="189" customFormat="1" ht="21" customHeight="1" x14ac:dyDescent="0.35">
      <c r="A217" s="208">
        <v>34</v>
      </c>
      <c r="B217" s="293" t="s">
        <v>284</v>
      </c>
      <c r="C217" s="294" t="s">
        <v>35</v>
      </c>
      <c r="D217" s="87">
        <f>'[1]งวด 30-10-67'!BC126</f>
        <v>0</v>
      </c>
      <c r="E217" s="306" t="s">
        <v>241</v>
      </c>
      <c r="F217" s="209" t="s">
        <v>247</v>
      </c>
      <c r="G217" s="210">
        <v>1060416604</v>
      </c>
      <c r="H217" s="211">
        <v>243947</v>
      </c>
      <c r="I217" s="212">
        <v>96</v>
      </c>
      <c r="J217" s="213">
        <v>15.208</v>
      </c>
      <c r="K217" s="87">
        <f t="shared" si="56"/>
        <v>96</v>
      </c>
      <c r="L217" s="165"/>
      <c r="M217" s="166"/>
      <c r="N217" s="166">
        <f t="shared" si="74"/>
        <v>0</v>
      </c>
      <c r="O217" s="167"/>
      <c r="P217" s="168"/>
      <c r="Q217" s="168">
        <f t="shared" si="75"/>
        <v>0</v>
      </c>
      <c r="R217" s="169"/>
      <c r="S217" s="170"/>
      <c r="T217" s="170">
        <f t="shared" si="76"/>
        <v>0</v>
      </c>
      <c r="U217" s="171"/>
      <c r="V217" s="172"/>
      <c r="W217" s="172">
        <f t="shared" si="77"/>
        <v>0</v>
      </c>
      <c r="X217" s="167"/>
      <c r="Y217" s="168"/>
      <c r="Z217" s="168">
        <f t="shared" si="78"/>
        <v>0</v>
      </c>
      <c r="AA217" s="173"/>
      <c r="AB217" s="174"/>
      <c r="AC217" s="174">
        <f t="shared" si="79"/>
        <v>0</v>
      </c>
      <c r="AD217" s="175"/>
      <c r="AE217" s="176"/>
      <c r="AF217" s="176">
        <f t="shared" si="80"/>
        <v>0</v>
      </c>
      <c r="AG217" s="169"/>
      <c r="AH217" s="170"/>
      <c r="AI217" s="170">
        <f t="shared" si="81"/>
        <v>0</v>
      </c>
      <c r="AJ217" s="177"/>
      <c r="AK217" s="178"/>
      <c r="AL217" s="178">
        <f t="shared" si="82"/>
        <v>0</v>
      </c>
      <c r="AM217" s="179"/>
      <c r="AN217" s="180"/>
      <c r="AO217" s="180">
        <f t="shared" si="83"/>
        <v>0</v>
      </c>
      <c r="AP217" s="181"/>
      <c r="AQ217" s="182"/>
      <c r="AR217" s="182">
        <f t="shared" si="84"/>
        <v>0</v>
      </c>
      <c r="AS217" s="183"/>
      <c r="AT217" s="184"/>
      <c r="AU217" s="184">
        <f t="shared" si="85"/>
        <v>0</v>
      </c>
      <c r="AV217" s="169"/>
      <c r="AW217" s="170"/>
      <c r="AX217" s="170">
        <f t="shared" si="86"/>
        <v>0</v>
      </c>
      <c r="AY217" s="185"/>
      <c r="AZ217" s="186"/>
      <c r="BA217" s="186">
        <f t="shared" si="87"/>
        <v>0</v>
      </c>
      <c r="BB217" s="214" t="s">
        <v>243</v>
      </c>
      <c r="BC217" s="187">
        <v>78</v>
      </c>
      <c r="BD217" s="166">
        <f t="shared" si="88"/>
        <v>1186.2239999999999</v>
      </c>
      <c r="BE217" s="319">
        <f t="shared" si="89"/>
        <v>78</v>
      </c>
      <c r="BF217" s="320">
        <f t="shared" si="90"/>
        <v>1186.2239999999999</v>
      </c>
      <c r="BG217" s="321">
        <f t="shared" si="91"/>
        <v>18</v>
      </c>
      <c r="BH217" s="322">
        <f t="shared" si="92"/>
        <v>273.74400000000003</v>
      </c>
      <c r="BI217" s="188"/>
    </row>
    <row r="218" spans="1:61" s="189" customFormat="1" ht="21" customHeight="1" x14ac:dyDescent="0.35">
      <c r="A218" s="208">
        <v>35</v>
      </c>
      <c r="B218" s="293" t="s">
        <v>285</v>
      </c>
      <c r="C218" s="294" t="s">
        <v>286</v>
      </c>
      <c r="D218" s="87">
        <f>'[1]งวด 30-10-67'!BC127</f>
        <v>0</v>
      </c>
      <c r="E218" s="306" t="s">
        <v>241</v>
      </c>
      <c r="F218" s="209" t="s">
        <v>223</v>
      </c>
      <c r="G218" s="210" t="s">
        <v>242</v>
      </c>
      <c r="H218" s="211">
        <v>243947</v>
      </c>
      <c r="I218" s="212">
        <v>24</v>
      </c>
      <c r="J218" s="213">
        <v>14.168699999999999</v>
      </c>
      <c r="K218" s="87">
        <f t="shared" si="56"/>
        <v>24</v>
      </c>
      <c r="L218" s="165"/>
      <c r="M218" s="166"/>
      <c r="N218" s="166">
        <f t="shared" si="74"/>
        <v>0</v>
      </c>
      <c r="O218" s="167"/>
      <c r="P218" s="168"/>
      <c r="Q218" s="168">
        <f t="shared" si="75"/>
        <v>0</v>
      </c>
      <c r="R218" s="169"/>
      <c r="S218" s="170"/>
      <c r="T218" s="170">
        <f t="shared" si="76"/>
        <v>0</v>
      </c>
      <c r="U218" s="171"/>
      <c r="V218" s="172"/>
      <c r="W218" s="172">
        <f t="shared" si="77"/>
        <v>0</v>
      </c>
      <c r="X218" s="167"/>
      <c r="Y218" s="168"/>
      <c r="Z218" s="168">
        <f t="shared" si="78"/>
        <v>0</v>
      </c>
      <c r="AA218" s="173"/>
      <c r="AB218" s="174"/>
      <c r="AC218" s="174">
        <f t="shared" si="79"/>
        <v>0</v>
      </c>
      <c r="AD218" s="175"/>
      <c r="AE218" s="176"/>
      <c r="AF218" s="176">
        <f t="shared" si="80"/>
        <v>0</v>
      </c>
      <c r="AG218" s="169"/>
      <c r="AH218" s="170"/>
      <c r="AI218" s="170">
        <f t="shared" si="81"/>
        <v>0</v>
      </c>
      <c r="AJ218" s="177"/>
      <c r="AK218" s="178"/>
      <c r="AL218" s="178">
        <f t="shared" si="82"/>
        <v>0</v>
      </c>
      <c r="AM218" s="179"/>
      <c r="AN218" s="180"/>
      <c r="AO218" s="180">
        <f t="shared" si="83"/>
        <v>0</v>
      </c>
      <c r="AP218" s="181"/>
      <c r="AQ218" s="182"/>
      <c r="AR218" s="182">
        <f t="shared" si="84"/>
        <v>0</v>
      </c>
      <c r="AS218" s="183"/>
      <c r="AT218" s="184"/>
      <c r="AU218" s="184">
        <f t="shared" si="85"/>
        <v>0</v>
      </c>
      <c r="AV218" s="169"/>
      <c r="AW218" s="170"/>
      <c r="AX218" s="170">
        <f t="shared" si="86"/>
        <v>0</v>
      </c>
      <c r="AY218" s="185"/>
      <c r="AZ218" s="186"/>
      <c r="BA218" s="186">
        <f t="shared" si="87"/>
        <v>0</v>
      </c>
      <c r="BB218" s="214" t="s">
        <v>243</v>
      </c>
      <c r="BC218" s="187">
        <v>22</v>
      </c>
      <c r="BD218" s="166">
        <f t="shared" si="88"/>
        <v>311.71139999999997</v>
      </c>
      <c r="BE218" s="319">
        <f t="shared" si="89"/>
        <v>22</v>
      </c>
      <c r="BF218" s="320">
        <f t="shared" si="90"/>
        <v>311.71139999999997</v>
      </c>
      <c r="BG218" s="321">
        <f t="shared" si="91"/>
        <v>2</v>
      </c>
      <c r="BH218" s="322">
        <f t="shared" si="92"/>
        <v>28.337399999999999</v>
      </c>
      <c r="BI218" s="188"/>
    </row>
    <row r="219" spans="1:61" s="189" customFormat="1" ht="21" customHeight="1" x14ac:dyDescent="0.35">
      <c r="A219" s="208">
        <v>36</v>
      </c>
      <c r="B219" s="293" t="s">
        <v>287</v>
      </c>
      <c r="C219" s="294" t="s">
        <v>71</v>
      </c>
      <c r="D219" s="87">
        <f>'[1]งวด 30-10-67'!BC128</f>
        <v>0</v>
      </c>
      <c r="E219" s="306" t="s">
        <v>241</v>
      </c>
      <c r="F219" s="209" t="s">
        <v>223</v>
      </c>
      <c r="G219" s="210" t="s">
        <v>242</v>
      </c>
      <c r="H219" s="211">
        <v>243947</v>
      </c>
      <c r="I219" s="212">
        <v>40</v>
      </c>
      <c r="J219" s="213">
        <v>39.200000000000003</v>
      </c>
      <c r="K219" s="87">
        <f t="shared" si="56"/>
        <v>40</v>
      </c>
      <c r="L219" s="165"/>
      <c r="M219" s="166"/>
      <c r="N219" s="166">
        <f t="shared" si="74"/>
        <v>0</v>
      </c>
      <c r="O219" s="167"/>
      <c r="P219" s="168"/>
      <c r="Q219" s="168">
        <f t="shared" si="75"/>
        <v>0</v>
      </c>
      <c r="R219" s="169"/>
      <c r="S219" s="170"/>
      <c r="T219" s="170">
        <f t="shared" si="76"/>
        <v>0</v>
      </c>
      <c r="U219" s="171"/>
      <c r="V219" s="172"/>
      <c r="W219" s="172">
        <f t="shared" si="77"/>
        <v>0</v>
      </c>
      <c r="X219" s="167"/>
      <c r="Y219" s="168"/>
      <c r="Z219" s="168">
        <f t="shared" si="78"/>
        <v>0</v>
      </c>
      <c r="AA219" s="173"/>
      <c r="AB219" s="174"/>
      <c r="AC219" s="174">
        <f t="shared" si="79"/>
        <v>0</v>
      </c>
      <c r="AD219" s="175"/>
      <c r="AE219" s="176"/>
      <c r="AF219" s="176">
        <f t="shared" si="80"/>
        <v>0</v>
      </c>
      <c r="AG219" s="169"/>
      <c r="AH219" s="170"/>
      <c r="AI219" s="170">
        <f t="shared" si="81"/>
        <v>0</v>
      </c>
      <c r="AJ219" s="177"/>
      <c r="AK219" s="178"/>
      <c r="AL219" s="178">
        <f t="shared" si="82"/>
        <v>0</v>
      </c>
      <c r="AM219" s="179"/>
      <c r="AN219" s="180"/>
      <c r="AO219" s="180">
        <f t="shared" si="83"/>
        <v>0</v>
      </c>
      <c r="AP219" s="181"/>
      <c r="AQ219" s="182"/>
      <c r="AR219" s="182">
        <f t="shared" si="84"/>
        <v>0</v>
      </c>
      <c r="AS219" s="183"/>
      <c r="AT219" s="184"/>
      <c r="AU219" s="184">
        <f t="shared" si="85"/>
        <v>0</v>
      </c>
      <c r="AV219" s="169"/>
      <c r="AW219" s="170"/>
      <c r="AX219" s="170">
        <f t="shared" si="86"/>
        <v>0</v>
      </c>
      <c r="AY219" s="185"/>
      <c r="AZ219" s="186"/>
      <c r="BA219" s="186">
        <f t="shared" si="87"/>
        <v>0</v>
      </c>
      <c r="BB219" s="214" t="s">
        <v>243</v>
      </c>
      <c r="BC219" s="187">
        <v>35</v>
      </c>
      <c r="BD219" s="166">
        <f t="shared" si="88"/>
        <v>1372</v>
      </c>
      <c r="BE219" s="319">
        <f t="shared" si="89"/>
        <v>35</v>
      </c>
      <c r="BF219" s="320">
        <f t="shared" si="90"/>
        <v>1372</v>
      </c>
      <c r="BG219" s="321">
        <f t="shared" si="91"/>
        <v>5</v>
      </c>
      <c r="BH219" s="322">
        <f t="shared" si="92"/>
        <v>196</v>
      </c>
      <c r="BI219" s="188"/>
    </row>
    <row r="220" spans="1:61" s="189" customFormat="1" ht="21" customHeight="1" x14ac:dyDescent="0.35">
      <c r="A220" s="208">
        <v>37</v>
      </c>
      <c r="B220" s="293" t="s">
        <v>288</v>
      </c>
      <c r="C220" s="294" t="s">
        <v>71</v>
      </c>
      <c r="D220" s="87">
        <f>'[1]งวด 30-10-67'!BC129</f>
        <v>0</v>
      </c>
      <c r="E220" s="306" t="s">
        <v>241</v>
      </c>
      <c r="F220" s="209" t="s">
        <v>253</v>
      </c>
      <c r="G220" s="210" t="s">
        <v>254</v>
      </c>
      <c r="H220" s="211">
        <v>243948</v>
      </c>
      <c r="I220" s="212">
        <v>30</v>
      </c>
      <c r="J220" s="213">
        <v>45</v>
      </c>
      <c r="K220" s="87">
        <f t="shared" si="56"/>
        <v>30</v>
      </c>
      <c r="L220" s="165"/>
      <c r="M220" s="166"/>
      <c r="N220" s="166">
        <f t="shared" si="74"/>
        <v>0</v>
      </c>
      <c r="O220" s="167"/>
      <c r="P220" s="168"/>
      <c r="Q220" s="168">
        <f t="shared" si="75"/>
        <v>0</v>
      </c>
      <c r="R220" s="169"/>
      <c r="S220" s="170"/>
      <c r="T220" s="170">
        <f t="shared" si="76"/>
        <v>0</v>
      </c>
      <c r="U220" s="171"/>
      <c r="V220" s="172"/>
      <c r="W220" s="172">
        <f t="shared" si="77"/>
        <v>0</v>
      </c>
      <c r="X220" s="167"/>
      <c r="Y220" s="168"/>
      <c r="Z220" s="168">
        <f t="shared" si="78"/>
        <v>0</v>
      </c>
      <c r="AA220" s="173"/>
      <c r="AB220" s="174"/>
      <c r="AC220" s="174">
        <f t="shared" si="79"/>
        <v>0</v>
      </c>
      <c r="AD220" s="175"/>
      <c r="AE220" s="176"/>
      <c r="AF220" s="176">
        <f t="shared" si="80"/>
        <v>0</v>
      </c>
      <c r="AG220" s="169"/>
      <c r="AH220" s="170"/>
      <c r="AI220" s="170">
        <f t="shared" si="81"/>
        <v>0</v>
      </c>
      <c r="AJ220" s="177"/>
      <c r="AK220" s="178"/>
      <c r="AL220" s="178">
        <f t="shared" si="82"/>
        <v>0</v>
      </c>
      <c r="AM220" s="179"/>
      <c r="AN220" s="180"/>
      <c r="AO220" s="180">
        <f t="shared" si="83"/>
        <v>0</v>
      </c>
      <c r="AP220" s="181"/>
      <c r="AQ220" s="182"/>
      <c r="AR220" s="182">
        <f t="shared" si="84"/>
        <v>0</v>
      </c>
      <c r="AS220" s="183"/>
      <c r="AT220" s="184"/>
      <c r="AU220" s="184">
        <f t="shared" si="85"/>
        <v>0</v>
      </c>
      <c r="AV220" s="169"/>
      <c r="AW220" s="170"/>
      <c r="AX220" s="170">
        <f t="shared" si="86"/>
        <v>0</v>
      </c>
      <c r="AY220" s="185"/>
      <c r="AZ220" s="186"/>
      <c r="BA220" s="186">
        <f t="shared" si="87"/>
        <v>0</v>
      </c>
      <c r="BB220" s="214" t="s">
        <v>243</v>
      </c>
      <c r="BC220" s="187">
        <v>30</v>
      </c>
      <c r="BD220" s="166">
        <f t="shared" si="88"/>
        <v>1350</v>
      </c>
      <c r="BE220" s="319">
        <f t="shared" si="89"/>
        <v>30</v>
      </c>
      <c r="BF220" s="320">
        <f t="shared" si="90"/>
        <v>1350</v>
      </c>
      <c r="BG220" s="321">
        <f t="shared" si="91"/>
        <v>0</v>
      </c>
      <c r="BH220" s="322">
        <f t="shared" si="92"/>
        <v>0</v>
      </c>
      <c r="BI220" s="188"/>
    </row>
    <row r="221" spans="1:61" s="189" customFormat="1" ht="21" customHeight="1" x14ac:dyDescent="0.35">
      <c r="A221" s="208">
        <v>38</v>
      </c>
      <c r="B221" s="293" t="s">
        <v>289</v>
      </c>
      <c r="C221" s="294" t="s">
        <v>71</v>
      </c>
      <c r="D221" s="87">
        <f>'[1]งวด 30-10-67'!BC130</f>
        <v>0</v>
      </c>
      <c r="E221" s="306"/>
      <c r="F221" s="209"/>
      <c r="G221" s="210"/>
      <c r="H221" s="211"/>
      <c r="I221" s="212"/>
      <c r="J221" s="213"/>
      <c r="K221" s="87">
        <f t="shared" si="56"/>
        <v>0</v>
      </c>
      <c r="L221" s="165"/>
      <c r="M221" s="166"/>
      <c r="N221" s="166">
        <f t="shared" si="74"/>
        <v>0</v>
      </c>
      <c r="O221" s="167"/>
      <c r="P221" s="168"/>
      <c r="Q221" s="168">
        <f t="shared" si="75"/>
        <v>0</v>
      </c>
      <c r="R221" s="169"/>
      <c r="S221" s="170"/>
      <c r="T221" s="170">
        <f t="shared" si="76"/>
        <v>0</v>
      </c>
      <c r="U221" s="171"/>
      <c r="V221" s="172"/>
      <c r="W221" s="172">
        <f t="shared" si="77"/>
        <v>0</v>
      </c>
      <c r="X221" s="167"/>
      <c r="Y221" s="168"/>
      <c r="Z221" s="168">
        <f t="shared" si="78"/>
        <v>0</v>
      </c>
      <c r="AA221" s="173"/>
      <c r="AB221" s="174"/>
      <c r="AC221" s="174">
        <f t="shared" si="79"/>
        <v>0</v>
      </c>
      <c r="AD221" s="175"/>
      <c r="AE221" s="176"/>
      <c r="AF221" s="176">
        <f t="shared" si="80"/>
        <v>0</v>
      </c>
      <c r="AG221" s="169"/>
      <c r="AH221" s="170"/>
      <c r="AI221" s="170">
        <f t="shared" si="81"/>
        <v>0</v>
      </c>
      <c r="AJ221" s="177"/>
      <c r="AK221" s="178"/>
      <c r="AL221" s="178">
        <f t="shared" si="82"/>
        <v>0</v>
      </c>
      <c r="AM221" s="179"/>
      <c r="AN221" s="180"/>
      <c r="AO221" s="180">
        <f t="shared" si="83"/>
        <v>0</v>
      </c>
      <c r="AP221" s="181"/>
      <c r="AQ221" s="182"/>
      <c r="AR221" s="182">
        <f t="shared" si="84"/>
        <v>0</v>
      </c>
      <c r="AS221" s="183"/>
      <c r="AT221" s="184"/>
      <c r="AU221" s="184">
        <f t="shared" si="85"/>
        <v>0</v>
      </c>
      <c r="AV221" s="169"/>
      <c r="AW221" s="170"/>
      <c r="AX221" s="170">
        <f t="shared" si="86"/>
        <v>0</v>
      </c>
      <c r="AY221" s="185"/>
      <c r="AZ221" s="186"/>
      <c r="BA221" s="186">
        <f t="shared" si="87"/>
        <v>0</v>
      </c>
      <c r="BB221" s="187"/>
      <c r="BC221" s="187"/>
      <c r="BD221" s="166">
        <f t="shared" si="88"/>
        <v>0</v>
      </c>
      <c r="BE221" s="319">
        <f t="shared" si="89"/>
        <v>0</v>
      </c>
      <c r="BF221" s="320">
        <f t="shared" si="90"/>
        <v>0</v>
      </c>
      <c r="BG221" s="321">
        <f t="shared" si="91"/>
        <v>0</v>
      </c>
      <c r="BH221" s="322">
        <f t="shared" si="92"/>
        <v>0</v>
      </c>
      <c r="BI221" s="188"/>
    </row>
    <row r="222" spans="1:61" s="189" customFormat="1" ht="21" customHeight="1" x14ac:dyDescent="0.35">
      <c r="A222" s="208">
        <v>39</v>
      </c>
      <c r="B222" s="293" t="s">
        <v>290</v>
      </c>
      <c r="C222" s="294" t="s">
        <v>291</v>
      </c>
      <c r="D222" s="87">
        <f>'[1]งวด 30-10-67'!BC131</f>
        <v>0</v>
      </c>
      <c r="E222" s="306"/>
      <c r="F222" s="209"/>
      <c r="G222" s="210"/>
      <c r="H222" s="211"/>
      <c r="I222" s="212"/>
      <c r="J222" s="213"/>
      <c r="K222" s="87">
        <f t="shared" si="56"/>
        <v>0</v>
      </c>
      <c r="L222" s="165"/>
      <c r="M222" s="166"/>
      <c r="N222" s="166">
        <f t="shared" si="74"/>
        <v>0</v>
      </c>
      <c r="O222" s="167"/>
      <c r="P222" s="168"/>
      <c r="Q222" s="168">
        <f t="shared" si="75"/>
        <v>0</v>
      </c>
      <c r="R222" s="169"/>
      <c r="S222" s="170"/>
      <c r="T222" s="170">
        <f t="shared" si="76"/>
        <v>0</v>
      </c>
      <c r="U222" s="171"/>
      <c r="V222" s="172"/>
      <c r="W222" s="172">
        <f t="shared" si="77"/>
        <v>0</v>
      </c>
      <c r="X222" s="167"/>
      <c r="Y222" s="168"/>
      <c r="Z222" s="168">
        <f t="shared" si="78"/>
        <v>0</v>
      </c>
      <c r="AA222" s="173"/>
      <c r="AB222" s="174"/>
      <c r="AC222" s="174">
        <f t="shared" si="79"/>
        <v>0</v>
      </c>
      <c r="AD222" s="175"/>
      <c r="AE222" s="176"/>
      <c r="AF222" s="176">
        <f t="shared" si="80"/>
        <v>0</v>
      </c>
      <c r="AG222" s="169"/>
      <c r="AH222" s="170"/>
      <c r="AI222" s="170">
        <f t="shared" si="81"/>
        <v>0</v>
      </c>
      <c r="AJ222" s="177"/>
      <c r="AK222" s="178"/>
      <c r="AL222" s="178">
        <f t="shared" si="82"/>
        <v>0</v>
      </c>
      <c r="AM222" s="179"/>
      <c r="AN222" s="180"/>
      <c r="AO222" s="180">
        <f t="shared" si="83"/>
        <v>0</v>
      </c>
      <c r="AP222" s="181"/>
      <c r="AQ222" s="182"/>
      <c r="AR222" s="182">
        <f t="shared" si="84"/>
        <v>0</v>
      </c>
      <c r="AS222" s="183"/>
      <c r="AT222" s="184"/>
      <c r="AU222" s="184">
        <f t="shared" si="85"/>
        <v>0</v>
      </c>
      <c r="AV222" s="169"/>
      <c r="AW222" s="170"/>
      <c r="AX222" s="170">
        <f t="shared" si="86"/>
        <v>0</v>
      </c>
      <c r="AY222" s="185"/>
      <c r="AZ222" s="186"/>
      <c r="BA222" s="186">
        <f t="shared" si="87"/>
        <v>0</v>
      </c>
      <c r="BB222" s="187"/>
      <c r="BC222" s="187"/>
      <c r="BD222" s="166">
        <f t="shared" si="88"/>
        <v>0</v>
      </c>
      <c r="BE222" s="319">
        <f t="shared" si="89"/>
        <v>0</v>
      </c>
      <c r="BF222" s="320">
        <f t="shared" si="90"/>
        <v>0</v>
      </c>
      <c r="BG222" s="321">
        <f t="shared" si="91"/>
        <v>0</v>
      </c>
      <c r="BH222" s="322">
        <f t="shared" si="92"/>
        <v>0</v>
      </c>
      <c r="BI222" s="188"/>
    </row>
    <row r="223" spans="1:61" s="189" customFormat="1" ht="21" customHeight="1" x14ac:dyDescent="0.35">
      <c r="A223" s="208">
        <v>40</v>
      </c>
      <c r="B223" s="293" t="s">
        <v>292</v>
      </c>
      <c r="C223" s="294" t="s">
        <v>280</v>
      </c>
      <c r="D223" s="87">
        <f>'[1]งวด 30-10-67'!BC132</f>
        <v>0</v>
      </c>
      <c r="E223" s="306"/>
      <c r="F223" s="209"/>
      <c r="G223" s="210"/>
      <c r="H223" s="211"/>
      <c r="I223" s="212"/>
      <c r="J223" s="213"/>
      <c r="K223" s="87">
        <f t="shared" si="56"/>
        <v>0</v>
      </c>
      <c r="L223" s="165"/>
      <c r="M223" s="166"/>
      <c r="N223" s="166">
        <f t="shared" si="74"/>
        <v>0</v>
      </c>
      <c r="O223" s="167"/>
      <c r="P223" s="168"/>
      <c r="Q223" s="168">
        <f t="shared" si="75"/>
        <v>0</v>
      </c>
      <c r="R223" s="169"/>
      <c r="S223" s="170"/>
      <c r="T223" s="170">
        <f t="shared" si="76"/>
        <v>0</v>
      </c>
      <c r="U223" s="171"/>
      <c r="V223" s="172"/>
      <c r="W223" s="172">
        <f t="shared" si="77"/>
        <v>0</v>
      </c>
      <c r="X223" s="167"/>
      <c r="Y223" s="168"/>
      <c r="Z223" s="168">
        <f t="shared" si="78"/>
        <v>0</v>
      </c>
      <c r="AA223" s="173"/>
      <c r="AB223" s="174"/>
      <c r="AC223" s="174">
        <f t="shared" si="79"/>
        <v>0</v>
      </c>
      <c r="AD223" s="175"/>
      <c r="AE223" s="176"/>
      <c r="AF223" s="176">
        <f t="shared" si="80"/>
        <v>0</v>
      </c>
      <c r="AG223" s="169"/>
      <c r="AH223" s="170"/>
      <c r="AI223" s="170">
        <f t="shared" si="81"/>
        <v>0</v>
      </c>
      <c r="AJ223" s="177"/>
      <c r="AK223" s="178"/>
      <c r="AL223" s="178">
        <f t="shared" si="82"/>
        <v>0</v>
      </c>
      <c r="AM223" s="179"/>
      <c r="AN223" s="180"/>
      <c r="AO223" s="180">
        <f t="shared" si="83"/>
        <v>0</v>
      </c>
      <c r="AP223" s="181"/>
      <c r="AQ223" s="182"/>
      <c r="AR223" s="182">
        <f t="shared" si="84"/>
        <v>0</v>
      </c>
      <c r="AS223" s="183"/>
      <c r="AT223" s="184"/>
      <c r="AU223" s="184">
        <f t="shared" si="85"/>
        <v>0</v>
      </c>
      <c r="AV223" s="169"/>
      <c r="AW223" s="170"/>
      <c r="AX223" s="170">
        <f t="shared" si="86"/>
        <v>0</v>
      </c>
      <c r="AY223" s="185"/>
      <c r="AZ223" s="186"/>
      <c r="BA223" s="186">
        <f t="shared" si="87"/>
        <v>0</v>
      </c>
      <c r="BB223" s="187"/>
      <c r="BC223" s="187"/>
      <c r="BD223" s="166">
        <f t="shared" si="88"/>
        <v>0</v>
      </c>
      <c r="BE223" s="319">
        <f t="shared" si="89"/>
        <v>0</v>
      </c>
      <c r="BF223" s="320">
        <f t="shared" si="90"/>
        <v>0</v>
      </c>
      <c r="BG223" s="321">
        <f t="shared" si="91"/>
        <v>0</v>
      </c>
      <c r="BH223" s="322">
        <f t="shared" si="92"/>
        <v>0</v>
      </c>
      <c r="BI223" s="188"/>
    </row>
    <row r="224" spans="1:61" s="189" customFormat="1" ht="21" customHeight="1" x14ac:dyDescent="0.35">
      <c r="A224" s="208">
        <v>41</v>
      </c>
      <c r="B224" s="293" t="s">
        <v>293</v>
      </c>
      <c r="C224" s="294" t="s">
        <v>291</v>
      </c>
      <c r="D224" s="87">
        <f>'[1]งวด 30-10-67'!BC133</f>
        <v>0</v>
      </c>
      <c r="E224" s="306" t="s">
        <v>241</v>
      </c>
      <c r="F224" s="209" t="s">
        <v>223</v>
      </c>
      <c r="G224" s="210" t="s">
        <v>242</v>
      </c>
      <c r="H224" s="211">
        <v>243947</v>
      </c>
      <c r="I224" s="212">
        <v>4</v>
      </c>
      <c r="J224" s="213">
        <v>22</v>
      </c>
      <c r="K224" s="87">
        <f t="shared" si="56"/>
        <v>4</v>
      </c>
      <c r="L224" s="165"/>
      <c r="M224" s="166"/>
      <c r="N224" s="166">
        <f t="shared" si="74"/>
        <v>0</v>
      </c>
      <c r="O224" s="167"/>
      <c r="P224" s="168"/>
      <c r="Q224" s="168">
        <f t="shared" si="75"/>
        <v>0</v>
      </c>
      <c r="R224" s="169"/>
      <c r="S224" s="170"/>
      <c r="T224" s="170">
        <f t="shared" si="76"/>
        <v>0</v>
      </c>
      <c r="U224" s="171"/>
      <c r="V224" s="172"/>
      <c r="W224" s="172">
        <f t="shared" si="77"/>
        <v>0</v>
      </c>
      <c r="X224" s="167"/>
      <c r="Y224" s="168"/>
      <c r="Z224" s="168">
        <f t="shared" si="78"/>
        <v>0</v>
      </c>
      <c r="AA224" s="173"/>
      <c r="AB224" s="174"/>
      <c r="AC224" s="174">
        <f t="shared" si="79"/>
        <v>0</v>
      </c>
      <c r="AD224" s="175"/>
      <c r="AE224" s="176"/>
      <c r="AF224" s="176">
        <f t="shared" si="80"/>
        <v>0</v>
      </c>
      <c r="AG224" s="169"/>
      <c r="AH224" s="170"/>
      <c r="AI224" s="170">
        <f t="shared" si="81"/>
        <v>0</v>
      </c>
      <c r="AJ224" s="177"/>
      <c r="AK224" s="178"/>
      <c r="AL224" s="178">
        <f t="shared" si="82"/>
        <v>0</v>
      </c>
      <c r="AM224" s="179"/>
      <c r="AN224" s="180"/>
      <c r="AO224" s="180">
        <f t="shared" si="83"/>
        <v>0</v>
      </c>
      <c r="AP224" s="181"/>
      <c r="AQ224" s="182"/>
      <c r="AR224" s="182">
        <f t="shared" si="84"/>
        <v>0</v>
      </c>
      <c r="AS224" s="183"/>
      <c r="AT224" s="184"/>
      <c r="AU224" s="184">
        <f t="shared" si="85"/>
        <v>0</v>
      </c>
      <c r="AV224" s="169"/>
      <c r="AW224" s="170"/>
      <c r="AX224" s="170">
        <f t="shared" si="86"/>
        <v>0</v>
      </c>
      <c r="AY224" s="185"/>
      <c r="AZ224" s="186"/>
      <c r="BA224" s="186">
        <f t="shared" si="87"/>
        <v>0</v>
      </c>
      <c r="BB224" s="214" t="s">
        <v>243</v>
      </c>
      <c r="BC224" s="187">
        <v>4</v>
      </c>
      <c r="BD224" s="166">
        <f t="shared" si="88"/>
        <v>88</v>
      </c>
      <c r="BE224" s="319">
        <f t="shared" si="89"/>
        <v>4</v>
      </c>
      <c r="BF224" s="320">
        <f t="shared" si="90"/>
        <v>88</v>
      </c>
      <c r="BG224" s="321">
        <f t="shared" si="91"/>
        <v>0</v>
      </c>
      <c r="BH224" s="322">
        <f t="shared" si="92"/>
        <v>0</v>
      </c>
      <c r="BI224" s="188"/>
    </row>
    <row r="225" spans="1:61" s="189" customFormat="1" ht="21" customHeight="1" x14ac:dyDescent="0.35">
      <c r="A225" s="208">
        <v>42</v>
      </c>
      <c r="B225" s="293" t="s">
        <v>294</v>
      </c>
      <c r="C225" s="294" t="s">
        <v>295</v>
      </c>
      <c r="D225" s="87">
        <f>'[1]งวด 30-10-67'!BC135</f>
        <v>0</v>
      </c>
      <c r="E225" s="306" t="s">
        <v>241</v>
      </c>
      <c r="F225" s="209" t="s">
        <v>223</v>
      </c>
      <c r="G225" s="210" t="s">
        <v>242</v>
      </c>
      <c r="H225" s="211">
        <v>243947</v>
      </c>
      <c r="I225" s="212">
        <v>4</v>
      </c>
      <c r="J225" s="213">
        <v>88</v>
      </c>
      <c r="K225" s="87">
        <f t="shared" si="56"/>
        <v>4</v>
      </c>
      <c r="L225" s="165"/>
      <c r="M225" s="166"/>
      <c r="N225" s="166">
        <f t="shared" si="74"/>
        <v>0</v>
      </c>
      <c r="O225" s="167"/>
      <c r="P225" s="168"/>
      <c r="Q225" s="168">
        <f t="shared" si="75"/>
        <v>0</v>
      </c>
      <c r="R225" s="169"/>
      <c r="S225" s="170"/>
      <c r="T225" s="170">
        <f t="shared" si="76"/>
        <v>0</v>
      </c>
      <c r="U225" s="171"/>
      <c r="V225" s="172"/>
      <c r="W225" s="172">
        <f t="shared" si="77"/>
        <v>0</v>
      </c>
      <c r="X225" s="167"/>
      <c r="Y225" s="168"/>
      <c r="Z225" s="168">
        <f t="shared" si="78"/>
        <v>0</v>
      </c>
      <c r="AA225" s="173"/>
      <c r="AB225" s="174"/>
      <c r="AC225" s="174">
        <f t="shared" si="79"/>
        <v>0</v>
      </c>
      <c r="AD225" s="175"/>
      <c r="AE225" s="176"/>
      <c r="AF225" s="176">
        <f t="shared" si="80"/>
        <v>0</v>
      </c>
      <c r="AG225" s="169"/>
      <c r="AH225" s="170"/>
      <c r="AI225" s="170">
        <f t="shared" si="81"/>
        <v>0</v>
      </c>
      <c r="AJ225" s="177"/>
      <c r="AK225" s="178"/>
      <c r="AL225" s="178">
        <f t="shared" si="82"/>
        <v>0</v>
      </c>
      <c r="AM225" s="179"/>
      <c r="AN225" s="180"/>
      <c r="AO225" s="180">
        <f t="shared" si="83"/>
        <v>0</v>
      </c>
      <c r="AP225" s="181"/>
      <c r="AQ225" s="182"/>
      <c r="AR225" s="182">
        <f t="shared" si="84"/>
        <v>0</v>
      </c>
      <c r="AS225" s="183"/>
      <c r="AT225" s="184"/>
      <c r="AU225" s="184">
        <f t="shared" si="85"/>
        <v>0</v>
      </c>
      <c r="AV225" s="169"/>
      <c r="AW225" s="170"/>
      <c r="AX225" s="170">
        <f t="shared" si="86"/>
        <v>0</v>
      </c>
      <c r="AY225" s="185"/>
      <c r="AZ225" s="186"/>
      <c r="BA225" s="186">
        <f t="shared" si="87"/>
        <v>0</v>
      </c>
      <c r="BB225" s="214" t="s">
        <v>243</v>
      </c>
      <c r="BC225" s="187">
        <v>4</v>
      </c>
      <c r="BD225" s="166">
        <f t="shared" si="88"/>
        <v>352</v>
      </c>
      <c r="BE225" s="319">
        <f t="shared" si="89"/>
        <v>4</v>
      </c>
      <c r="BF225" s="320">
        <f t="shared" si="90"/>
        <v>352</v>
      </c>
      <c r="BG225" s="321">
        <f t="shared" si="91"/>
        <v>0</v>
      </c>
      <c r="BH225" s="322">
        <f t="shared" si="92"/>
        <v>0</v>
      </c>
      <c r="BI225" s="188"/>
    </row>
    <row r="226" spans="1:61" s="189" customFormat="1" ht="21" customHeight="1" x14ac:dyDescent="0.35">
      <c r="A226" s="208">
        <v>42</v>
      </c>
      <c r="B226" s="293"/>
      <c r="C226" s="294"/>
      <c r="D226" s="87"/>
      <c r="E226" s="306" t="s">
        <v>241</v>
      </c>
      <c r="F226" s="209" t="s">
        <v>223</v>
      </c>
      <c r="G226" s="210" t="s">
        <v>242</v>
      </c>
      <c r="H226" s="211">
        <v>243947</v>
      </c>
      <c r="I226" s="212">
        <v>24</v>
      </c>
      <c r="J226" s="213">
        <v>83.917000000000002</v>
      </c>
      <c r="K226" s="87">
        <f t="shared" si="56"/>
        <v>24</v>
      </c>
      <c r="L226" s="165"/>
      <c r="M226" s="166"/>
      <c r="N226" s="166">
        <f t="shared" si="74"/>
        <v>0</v>
      </c>
      <c r="O226" s="167"/>
      <c r="P226" s="168"/>
      <c r="Q226" s="168">
        <f t="shared" si="75"/>
        <v>0</v>
      </c>
      <c r="R226" s="169"/>
      <c r="S226" s="170"/>
      <c r="T226" s="170">
        <f t="shared" si="76"/>
        <v>0</v>
      </c>
      <c r="U226" s="171"/>
      <c r="V226" s="172"/>
      <c r="W226" s="172">
        <f t="shared" si="77"/>
        <v>0</v>
      </c>
      <c r="X226" s="167"/>
      <c r="Y226" s="168"/>
      <c r="Z226" s="168">
        <f t="shared" si="78"/>
        <v>0</v>
      </c>
      <c r="AA226" s="173"/>
      <c r="AB226" s="174"/>
      <c r="AC226" s="174">
        <f t="shared" si="79"/>
        <v>0</v>
      </c>
      <c r="AD226" s="175"/>
      <c r="AE226" s="176"/>
      <c r="AF226" s="176">
        <f t="shared" si="80"/>
        <v>0</v>
      </c>
      <c r="AG226" s="169"/>
      <c r="AH226" s="170"/>
      <c r="AI226" s="170">
        <f t="shared" si="81"/>
        <v>0</v>
      </c>
      <c r="AJ226" s="177"/>
      <c r="AK226" s="178"/>
      <c r="AL226" s="178">
        <f t="shared" si="82"/>
        <v>0</v>
      </c>
      <c r="AM226" s="179"/>
      <c r="AN226" s="180"/>
      <c r="AO226" s="180">
        <f t="shared" si="83"/>
        <v>0</v>
      </c>
      <c r="AP226" s="181"/>
      <c r="AQ226" s="182"/>
      <c r="AR226" s="182">
        <f t="shared" si="84"/>
        <v>0</v>
      </c>
      <c r="AS226" s="183"/>
      <c r="AT226" s="184"/>
      <c r="AU226" s="184">
        <f t="shared" si="85"/>
        <v>0</v>
      </c>
      <c r="AV226" s="169"/>
      <c r="AW226" s="170"/>
      <c r="AX226" s="170">
        <f t="shared" si="86"/>
        <v>0</v>
      </c>
      <c r="AY226" s="185"/>
      <c r="AZ226" s="186"/>
      <c r="BA226" s="186">
        <f t="shared" si="87"/>
        <v>0</v>
      </c>
      <c r="BB226" s="214" t="s">
        <v>243</v>
      </c>
      <c r="BC226" s="187">
        <v>24</v>
      </c>
      <c r="BD226" s="166">
        <f t="shared" si="88"/>
        <v>2014.008</v>
      </c>
      <c r="BE226" s="319">
        <f t="shared" si="89"/>
        <v>24</v>
      </c>
      <c r="BF226" s="320">
        <f t="shared" si="90"/>
        <v>2014.008</v>
      </c>
      <c r="BG226" s="321">
        <f t="shared" si="91"/>
        <v>0</v>
      </c>
      <c r="BH226" s="322">
        <f t="shared" si="92"/>
        <v>0</v>
      </c>
      <c r="BI226" s="188"/>
    </row>
    <row r="227" spans="1:61" s="189" customFormat="1" ht="21" customHeight="1" x14ac:dyDescent="0.35">
      <c r="A227" s="208">
        <v>43</v>
      </c>
      <c r="B227" s="293" t="s">
        <v>296</v>
      </c>
      <c r="C227" s="294" t="s">
        <v>291</v>
      </c>
      <c r="D227" s="87">
        <f>'[1]งวด 30-10-67'!BC136</f>
        <v>0</v>
      </c>
      <c r="E227" s="306" t="s">
        <v>241</v>
      </c>
      <c r="F227" s="209" t="s">
        <v>223</v>
      </c>
      <c r="G227" s="210" t="s">
        <v>242</v>
      </c>
      <c r="H227" s="211">
        <v>243948</v>
      </c>
      <c r="I227" s="212">
        <v>6</v>
      </c>
      <c r="J227" s="213">
        <v>34</v>
      </c>
      <c r="K227" s="87">
        <f t="shared" si="56"/>
        <v>6</v>
      </c>
      <c r="L227" s="165"/>
      <c r="M227" s="166"/>
      <c r="N227" s="166">
        <f t="shared" si="74"/>
        <v>0</v>
      </c>
      <c r="O227" s="167"/>
      <c r="P227" s="168"/>
      <c r="Q227" s="168">
        <f t="shared" si="75"/>
        <v>0</v>
      </c>
      <c r="R227" s="169"/>
      <c r="S227" s="170"/>
      <c r="T227" s="170">
        <f t="shared" si="76"/>
        <v>0</v>
      </c>
      <c r="U227" s="171"/>
      <c r="V227" s="172"/>
      <c r="W227" s="172">
        <f t="shared" si="77"/>
        <v>0</v>
      </c>
      <c r="X227" s="167"/>
      <c r="Y227" s="168"/>
      <c r="Z227" s="168">
        <f t="shared" si="78"/>
        <v>0</v>
      </c>
      <c r="AA227" s="173"/>
      <c r="AB227" s="174"/>
      <c r="AC227" s="174">
        <f t="shared" si="79"/>
        <v>0</v>
      </c>
      <c r="AD227" s="175"/>
      <c r="AE227" s="176"/>
      <c r="AF227" s="176">
        <f t="shared" si="80"/>
        <v>0</v>
      </c>
      <c r="AG227" s="169"/>
      <c r="AH227" s="170"/>
      <c r="AI227" s="170">
        <f t="shared" si="81"/>
        <v>0</v>
      </c>
      <c r="AJ227" s="177"/>
      <c r="AK227" s="178"/>
      <c r="AL227" s="178">
        <f t="shared" si="82"/>
        <v>0</v>
      </c>
      <c r="AM227" s="179"/>
      <c r="AN227" s="180"/>
      <c r="AO227" s="180">
        <f t="shared" si="83"/>
        <v>0</v>
      </c>
      <c r="AP227" s="181"/>
      <c r="AQ227" s="182"/>
      <c r="AR227" s="182">
        <f t="shared" si="84"/>
        <v>0</v>
      </c>
      <c r="AS227" s="183"/>
      <c r="AT227" s="184"/>
      <c r="AU227" s="184">
        <f t="shared" si="85"/>
        <v>0</v>
      </c>
      <c r="AV227" s="169"/>
      <c r="AW227" s="170"/>
      <c r="AX227" s="170">
        <f t="shared" si="86"/>
        <v>0</v>
      </c>
      <c r="AY227" s="185"/>
      <c r="AZ227" s="186"/>
      <c r="BA227" s="186">
        <f t="shared" si="87"/>
        <v>0</v>
      </c>
      <c r="BB227" s="187"/>
      <c r="BC227" s="187"/>
      <c r="BD227" s="166">
        <f t="shared" si="88"/>
        <v>0</v>
      </c>
      <c r="BE227" s="319">
        <f t="shared" si="89"/>
        <v>0</v>
      </c>
      <c r="BF227" s="320">
        <f t="shared" si="90"/>
        <v>0</v>
      </c>
      <c r="BG227" s="321">
        <f t="shared" si="91"/>
        <v>6</v>
      </c>
      <c r="BH227" s="322">
        <f t="shared" si="92"/>
        <v>204</v>
      </c>
      <c r="BI227" s="188"/>
    </row>
    <row r="228" spans="1:61" s="189" customFormat="1" ht="21" customHeight="1" x14ac:dyDescent="0.35">
      <c r="A228" s="208">
        <v>44</v>
      </c>
      <c r="B228" s="293" t="s">
        <v>297</v>
      </c>
      <c r="C228" s="294" t="s">
        <v>291</v>
      </c>
      <c r="D228" s="87">
        <f>'[1]งวด 30-10-67'!BC137</f>
        <v>0</v>
      </c>
      <c r="E228" s="306" t="s">
        <v>241</v>
      </c>
      <c r="F228" s="209" t="s">
        <v>223</v>
      </c>
      <c r="G228" s="210" t="s">
        <v>298</v>
      </c>
      <c r="H228" s="211">
        <v>243949</v>
      </c>
      <c r="I228" s="212">
        <v>2</v>
      </c>
      <c r="J228" s="213">
        <v>60</v>
      </c>
      <c r="K228" s="87">
        <f t="shared" si="56"/>
        <v>2</v>
      </c>
      <c r="L228" s="165"/>
      <c r="M228" s="166"/>
      <c r="N228" s="166">
        <f t="shared" si="74"/>
        <v>0</v>
      </c>
      <c r="O228" s="167"/>
      <c r="P228" s="168"/>
      <c r="Q228" s="168">
        <f t="shared" si="75"/>
        <v>0</v>
      </c>
      <c r="R228" s="169"/>
      <c r="S228" s="170"/>
      <c r="T228" s="170">
        <f t="shared" si="76"/>
        <v>0</v>
      </c>
      <c r="U228" s="171"/>
      <c r="V228" s="172"/>
      <c r="W228" s="172">
        <f t="shared" si="77"/>
        <v>0</v>
      </c>
      <c r="X228" s="167"/>
      <c r="Y228" s="168"/>
      <c r="Z228" s="168">
        <f t="shared" si="78"/>
        <v>0</v>
      </c>
      <c r="AA228" s="173"/>
      <c r="AB228" s="174"/>
      <c r="AC228" s="174">
        <f t="shared" si="79"/>
        <v>0</v>
      </c>
      <c r="AD228" s="175"/>
      <c r="AE228" s="176"/>
      <c r="AF228" s="176">
        <f t="shared" si="80"/>
        <v>0</v>
      </c>
      <c r="AG228" s="169"/>
      <c r="AH228" s="170"/>
      <c r="AI228" s="170">
        <f t="shared" si="81"/>
        <v>0</v>
      </c>
      <c r="AJ228" s="177"/>
      <c r="AK228" s="178"/>
      <c r="AL228" s="178">
        <f t="shared" si="82"/>
        <v>0</v>
      </c>
      <c r="AM228" s="179"/>
      <c r="AN228" s="180"/>
      <c r="AO228" s="180">
        <f t="shared" si="83"/>
        <v>0</v>
      </c>
      <c r="AP228" s="181"/>
      <c r="AQ228" s="182"/>
      <c r="AR228" s="182">
        <f t="shared" si="84"/>
        <v>0</v>
      </c>
      <c r="AS228" s="183"/>
      <c r="AT228" s="184"/>
      <c r="AU228" s="184">
        <f t="shared" si="85"/>
        <v>0</v>
      </c>
      <c r="AV228" s="169"/>
      <c r="AW228" s="170"/>
      <c r="AX228" s="170">
        <f t="shared" si="86"/>
        <v>0</v>
      </c>
      <c r="AY228" s="185"/>
      <c r="AZ228" s="186"/>
      <c r="BA228" s="186">
        <f t="shared" si="87"/>
        <v>0</v>
      </c>
      <c r="BB228" s="187"/>
      <c r="BC228" s="187"/>
      <c r="BD228" s="166">
        <f t="shared" si="88"/>
        <v>0</v>
      </c>
      <c r="BE228" s="319">
        <f t="shared" si="89"/>
        <v>0</v>
      </c>
      <c r="BF228" s="320">
        <f t="shared" si="90"/>
        <v>0</v>
      </c>
      <c r="BG228" s="321">
        <f t="shared" si="91"/>
        <v>2</v>
      </c>
      <c r="BH228" s="322">
        <f t="shared" si="92"/>
        <v>120</v>
      </c>
      <c r="BI228" s="188"/>
    </row>
    <row r="229" spans="1:61" s="189" customFormat="1" ht="21" customHeight="1" x14ac:dyDescent="0.35">
      <c r="A229" s="208">
        <v>45</v>
      </c>
      <c r="B229" s="293" t="s">
        <v>299</v>
      </c>
      <c r="C229" s="294" t="s">
        <v>286</v>
      </c>
      <c r="D229" s="87">
        <f>'[1]งวด 30-10-67'!BC138</f>
        <v>0</v>
      </c>
      <c r="E229" s="306" t="s">
        <v>241</v>
      </c>
      <c r="F229" s="209" t="s">
        <v>223</v>
      </c>
      <c r="G229" s="210" t="s">
        <v>242</v>
      </c>
      <c r="H229" s="211">
        <v>243947</v>
      </c>
      <c r="I229" s="212">
        <v>1</v>
      </c>
      <c r="J229" s="213">
        <v>195</v>
      </c>
      <c r="K229" s="87">
        <f t="shared" si="56"/>
        <v>1</v>
      </c>
      <c r="L229" s="165"/>
      <c r="M229" s="166"/>
      <c r="N229" s="166">
        <f t="shared" si="74"/>
        <v>0</v>
      </c>
      <c r="O229" s="167"/>
      <c r="P229" s="168"/>
      <c r="Q229" s="168">
        <f t="shared" si="75"/>
        <v>0</v>
      </c>
      <c r="R229" s="169"/>
      <c r="S229" s="170"/>
      <c r="T229" s="170">
        <f t="shared" si="76"/>
        <v>0</v>
      </c>
      <c r="U229" s="171"/>
      <c r="V229" s="172"/>
      <c r="W229" s="172">
        <f t="shared" si="77"/>
        <v>0</v>
      </c>
      <c r="X229" s="167"/>
      <c r="Y229" s="168"/>
      <c r="Z229" s="168">
        <f t="shared" si="78"/>
        <v>0</v>
      </c>
      <c r="AA229" s="173"/>
      <c r="AB229" s="174"/>
      <c r="AC229" s="174">
        <f t="shared" si="79"/>
        <v>0</v>
      </c>
      <c r="AD229" s="175"/>
      <c r="AE229" s="176"/>
      <c r="AF229" s="176">
        <f t="shared" si="80"/>
        <v>0</v>
      </c>
      <c r="AG229" s="169"/>
      <c r="AH229" s="170"/>
      <c r="AI229" s="170">
        <f t="shared" si="81"/>
        <v>0</v>
      </c>
      <c r="AJ229" s="177"/>
      <c r="AK229" s="178"/>
      <c r="AL229" s="178">
        <f t="shared" si="82"/>
        <v>0</v>
      </c>
      <c r="AM229" s="179"/>
      <c r="AN229" s="180"/>
      <c r="AO229" s="180">
        <f t="shared" si="83"/>
        <v>0</v>
      </c>
      <c r="AP229" s="181"/>
      <c r="AQ229" s="182"/>
      <c r="AR229" s="182">
        <f t="shared" si="84"/>
        <v>0</v>
      </c>
      <c r="AS229" s="183"/>
      <c r="AT229" s="184"/>
      <c r="AU229" s="184">
        <f t="shared" si="85"/>
        <v>0</v>
      </c>
      <c r="AV229" s="169"/>
      <c r="AW229" s="170"/>
      <c r="AX229" s="170">
        <f t="shared" si="86"/>
        <v>0</v>
      </c>
      <c r="AY229" s="185"/>
      <c r="AZ229" s="186"/>
      <c r="BA229" s="186">
        <f t="shared" si="87"/>
        <v>0</v>
      </c>
      <c r="BB229" s="214" t="s">
        <v>243</v>
      </c>
      <c r="BC229" s="187">
        <v>1</v>
      </c>
      <c r="BD229" s="166">
        <f t="shared" si="88"/>
        <v>195</v>
      </c>
      <c r="BE229" s="319">
        <f t="shared" si="89"/>
        <v>1</v>
      </c>
      <c r="BF229" s="320">
        <f t="shared" si="90"/>
        <v>195</v>
      </c>
      <c r="BG229" s="321">
        <f t="shared" si="91"/>
        <v>0</v>
      </c>
      <c r="BH229" s="322">
        <f t="shared" si="92"/>
        <v>0</v>
      </c>
      <c r="BI229" s="188"/>
    </row>
    <row r="230" spans="1:61" s="189" customFormat="1" ht="21" customHeight="1" x14ac:dyDescent="0.35">
      <c r="A230" s="208">
        <v>45</v>
      </c>
      <c r="B230" s="293"/>
      <c r="C230" s="294"/>
      <c r="D230" s="87"/>
      <c r="E230" s="306" t="s">
        <v>241</v>
      </c>
      <c r="F230" s="209" t="s">
        <v>300</v>
      </c>
      <c r="G230" s="210" t="s">
        <v>301</v>
      </c>
      <c r="H230" s="211">
        <v>243947</v>
      </c>
      <c r="I230" s="212">
        <v>2</v>
      </c>
      <c r="J230" s="213">
        <v>199</v>
      </c>
      <c r="K230" s="87">
        <f t="shared" si="56"/>
        <v>2</v>
      </c>
      <c r="L230" s="165"/>
      <c r="M230" s="166"/>
      <c r="N230" s="166">
        <f t="shared" si="74"/>
        <v>0</v>
      </c>
      <c r="O230" s="167"/>
      <c r="P230" s="168"/>
      <c r="Q230" s="168">
        <f t="shared" si="75"/>
        <v>0</v>
      </c>
      <c r="R230" s="169"/>
      <c r="S230" s="170"/>
      <c r="T230" s="170">
        <f t="shared" si="76"/>
        <v>0</v>
      </c>
      <c r="U230" s="171"/>
      <c r="V230" s="172"/>
      <c r="W230" s="172">
        <f t="shared" si="77"/>
        <v>0</v>
      </c>
      <c r="X230" s="167"/>
      <c r="Y230" s="168"/>
      <c r="Z230" s="168">
        <f t="shared" si="78"/>
        <v>0</v>
      </c>
      <c r="AA230" s="173"/>
      <c r="AB230" s="174"/>
      <c r="AC230" s="174">
        <f t="shared" si="79"/>
        <v>0</v>
      </c>
      <c r="AD230" s="175"/>
      <c r="AE230" s="176"/>
      <c r="AF230" s="176">
        <f t="shared" si="80"/>
        <v>0</v>
      </c>
      <c r="AG230" s="169"/>
      <c r="AH230" s="170"/>
      <c r="AI230" s="170">
        <f t="shared" si="81"/>
        <v>0</v>
      </c>
      <c r="AJ230" s="177"/>
      <c r="AK230" s="178"/>
      <c r="AL230" s="178">
        <f t="shared" si="82"/>
        <v>0</v>
      </c>
      <c r="AM230" s="179"/>
      <c r="AN230" s="180"/>
      <c r="AO230" s="180">
        <f t="shared" si="83"/>
        <v>0</v>
      </c>
      <c r="AP230" s="181"/>
      <c r="AQ230" s="182"/>
      <c r="AR230" s="182">
        <f t="shared" si="84"/>
        <v>0</v>
      </c>
      <c r="AS230" s="183"/>
      <c r="AT230" s="184"/>
      <c r="AU230" s="184">
        <f t="shared" si="85"/>
        <v>0</v>
      </c>
      <c r="AV230" s="169"/>
      <c r="AW230" s="170"/>
      <c r="AX230" s="170">
        <f t="shared" si="86"/>
        <v>0</v>
      </c>
      <c r="AY230" s="185"/>
      <c r="AZ230" s="186"/>
      <c r="BA230" s="186">
        <f t="shared" si="87"/>
        <v>0</v>
      </c>
      <c r="BB230" s="214" t="s">
        <v>243</v>
      </c>
      <c r="BC230" s="187">
        <v>2</v>
      </c>
      <c r="BD230" s="166">
        <f t="shared" si="88"/>
        <v>398</v>
      </c>
      <c r="BE230" s="319">
        <f t="shared" si="89"/>
        <v>2</v>
      </c>
      <c r="BF230" s="320">
        <f t="shared" si="90"/>
        <v>398</v>
      </c>
      <c r="BG230" s="321">
        <f t="shared" si="91"/>
        <v>0</v>
      </c>
      <c r="BH230" s="322">
        <f t="shared" si="92"/>
        <v>0</v>
      </c>
      <c r="BI230" s="188"/>
    </row>
    <row r="231" spans="1:61" s="189" customFormat="1" ht="21" customHeight="1" x14ac:dyDescent="0.35">
      <c r="A231" s="208">
        <v>46</v>
      </c>
      <c r="B231" s="293" t="s">
        <v>302</v>
      </c>
      <c r="C231" s="294" t="s">
        <v>260</v>
      </c>
      <c r="D231" s="87"/>
      <c r="E231" s="306" t="s">
        <v>241</v>
      </c>
      <c r="F231" s="209" t="s">
        <v>247</v>
      </c>
      <c r="G231" s="210">
        <v>1060416604</v>
      </c>
      <c r="H231" s="211">
        <v>243947</v>
      </c>
      <c r="I231" s="212">
        <v>30</v>
      </c>
      <c r="J231" s="213">
        <v>69.5</v>
      </c>
      <c r="K231" s="87">
        <f>D231+I231</f>
        <v>30</v>
      </c>
      <c r="L231" s="165"/>
      <c r="M231" s="166"/>
      <c r="N231" s="166">
        <f>J231*M231</f>
        <v>0</v>
      </c>
      <c r="O231" s="167"/>
      <c r="P231" s="168"/>
      <c r="Q231" s="168">
        <f>J231*P231</f>
        <v>0</v>
      </c>
      <c r="R231" s="169"/>
      <c r="S231" s="170"/>
      <c r="T231" s="170">
        <f>J231*S231</f>
        <v>0</v>
      </c>
      <c r="U231" s="171"/>
      <c r="V231" s="172"/>
      <c r="W231" s="172">
        <f>J231*V231</f>
        <v>0</v>
      </c>
      <c r="X231" s="167"/>
      <c r="Y231" s="168"/>
      <c r="Z231" s="168">
        <f>J231*Y231</f>
        <v>0</v>
      </c>
      <c r="AA231" s="173"/>
      <c r="AB231" s="174"/>
      <c r="AC231" s="174">
        <f>J231*AB231</f>
        <v>0</v>
      </c>
      <c r="AD231" s="175"/>
      <c r="AE231" s="176"/>
      <c r="AF231" s="176">
        <f>J231*AE231</f>
        <v>0</v>
      </c>
      <c r="AG231" s="169"/>
      <c r="AH231" s="170"/>
      <c r="AI231" s="170">
        <f>J231*AH231</f>
        <v>0</v>
      </c>
      <c r="AJ231" s="177"/>
      <c r="AK231" s="178"/>
      <c r="AL231" s="178">
        <f>J231*AK231</f>
        <v>0</v>
      </c>
      <c r="AM231" s="179"/>
      <c r="AN231" s="180"/>
      <c r="AO231" s="180">
        <f>J231*AN231</f>
        <v>0</v>
      </c>
      <c r="AP231" s="181"/>
      <c r="AQ231" s="182"/>
      <c r="AR231" s="182">
        <f>J231*AQ231</f>
        <v>0</v>
      </c>
      <c r="AS231" s="183"/>
      <c r="AT231" s="184"/>
      <c r="AU231" s="184">
        <f>J231*AT231</f>
        <v>0</v>
      </c>
      <c r="AV231" s="169"/>
      <c r="AW231" s="170"/>
      <c r="AX231" s="170">
        <f>J231*AW231</f>
        <v>0</v>
      </c>
      <c r="AY231" s="185"/>
      <c r="AZ231" s="186"/>
      <c r="BA231" s="186">
        <f>J231*AZ231</f>
        <v>0</v>
      </c>
      <c r="BB231" s="214" t="s">
        <v>243</v>
      </c>
      <c r="BC231" s="187">
        <v>25</v>
      </c>
      <c r="BD231" s="166">
        <f t="shared" si="88"/>
        <v>1737.5</v>
      </c>
      <c r="BE231" s="319">
        <f t="shared" si="89"/>
        <v>25</v>
      </c>
      <c r="BF231" s="320">
        <f t="shared" si="90"/>
        <v>1737.5</v>
      </c>
      <c r="BG231" s="321">
        <f t="shared" si="91"/>
        <v>5</v>
      </c>
      <c r="BH231" s="322">
        <f t="shared" si="92"/>
        <v>347.5</v>
      </c>
      <c r="BI231" s="188"/>
    </row>
    <row r="232" spans="1:61" s="189" customFormat="1" ht="21" customHeight="1" x14ac:dyDescent="0.35">
      <c r="A232" s="208">
        <v>47</v>
      </c>
      <c r="B232" s="293" t="s">
        <v>303</v>
      </c>
      <c r="C232" s="294" t="s">
        <v>260</v>
      </c>
      <c r="D232" s="87">
        <f>'[1]งวด 30-10-67'!BC159</f>
        <v>0</v>
      </c>
      <c r="E232" s="306" t="s">
        <v>241</v>
      </c>
      <c r="F232" s="209" t="s">
        <v>247</v>
      </c>
      <c r="G232" s="210">
        <v>1060416604</v>
      </c>
      <c r="H232" s="211">
        <v>243947</v>
      </c>
      <c r="I232" s="212">
        <v>3</v>
      </c>
      <c r="J232" s="213">
        <v>159</v>
      </c>
      <c r="K232" s="87">
        <f>D232+I232</f>
        <v>3</v>
      </c>
      <c r="L232" s="165"/>
      <c r="M232" s="166"/>
      <c r="N232" s="166">
        <f>J232*M232</f>
        <v>0</v>
      </c>
      <c r="O232" s="167"/>
      <c r="P232" s="168"/>
      <c r="Q232" s="168">
        <f>J232*P232</f>
        <v>0</v>
      </c>
      <c r="R232" s="169"/>
      <c r="S232" s="170"/>
      <c r="T232" s="170">
        <f>J232*S232</f>
        <v>0</v>
      </c>
      <c r="U232" s="171"/>
      <c r="V232" s="172"/>
      <c r="W232" s="172">
        <f>J232*V232</f>
        <v>0</v>
      </c>
      <c r="X232" s="167"/>
      <c r="Y232" s="168"/>
      <c r="Z232" s="168">
        <f>J232*Y232</f>
        <v>0</v>
      </c>
      <c r="AA232" s="173"/>
      <c r="AB232" s="174"/>
      <c r="AC232" s="174">
        <f>J232*AB232</f>
        <v>0</v>
      </c>
      <c r="AD232" s="175"/>
      <c r="AE232" s="176"/>
      <c r="AF232" s="176">
        <f>J232*AE232</f>
        <v>0</v>
      </c>
      <c r="AG232" s="169"/>
      <c r="AH232" s="170"/>
      <c r="AI232" s="170">
        <f>J232*AH232</f>
        <v>0</v>
      </c>
      <c r="AJ232" s="177"/>
      <c r="AK232" s="178"/>
      <c r="AL232" s="178">
        <f>J232*AK232</f>
        <v>0</v>
      </c>
      <c r="AM232" s="179"/>
      <c r="AN232" s="180"/>
      <c r="AO232" s="180">
        <f>J232*AN232</f>
        <v>0</v>
      </c>
      <c r="AP232" s="181"/>
      <c r="AQ232" s="182"/>
      <c r="AR232" s="182">
        <f>J232*AQ232</f>
        <v>0</v>
      </c>
      <c r="AS232" s="183"/>
      <c r="AT232" s="184"/>
      <c r="AU232" s="184">
        <f>J232*AT232</f>
        <v>0</v>
      </c>
      <c r="AV232" s="169"/>
      <c r="AW232" s="170"/>
      <c r="AX232" s="170">
        <f>J232*AW232</f>
        <v>0</v>
      </c>
      <c r="AY232" s="185"/>
      <c r="AZ232" s="186"/>
      <c r="BA232" s="186">
        <f>J232*AZ232</f>
        <v>0</v>
      </c>
      <c r="BB232" s="214" t="s">
        <v>243</v>
      </c>
      <c r="BC232" s="187">
        <v>3</v>
      </c>
      <c r="BD232" s="166">
        <f t="shared" si="88"/>
        <v>477</v>
      </c>
      <c r="BE232" s="319">
        <f t="shared" si="89"/>
        <v>3</v>
      </c>
      <c r="BF232" s="320">
        <f t="shared" si="90"/>
        <v>477</v>
      </c>
      <c r="BG232" s="321">
        <f t="shared" si="91"/>
        <v>0</v>
      </c>
      <c r="BH232" s="322">
        <f t="shared" si="92"/>
        <v>0</v>
      </c>
      <c r="BI232" s="188"/>
    </row>
    <row r="233" spans="1:61" s="189" customFormat="1" ht="21" customHeight="1" x14ac:dyDescent="0.35">
      <c r="A233" s="208">
        <v>48</v>
      </c>
      <c r="B233" s="293" t="s">
        <v>304</v>
      </c>
      <c r="C233" s="294" t="s">
        <v>81</v>
      </c>
      <c r="D233" s="87">
        <f>'[1]งวด 30-10-67'!BC140</f>
        <v>0</v>
      </c>
      <c r="E233" s="306" t="s">
        <v>241</v>
      </c>
      <c r="F233" s="209" t="s">
        <v>223</v>
      </c>
      <c r="G233" s="210" t="s">
        <v>242</v>
      </c>
      <c r="H233" s="211">
        <v>243947</v>
      </c>
      <c r="I233" s="212">
        <v>18</v>
      </c>
      <c r="J233" s="213">
        <v>38</v>
      </c>
      <c r="K233" s="87">
        <f t="shared" si="56"/>
        <v>18</v>
      </c>
      <c r="L233" s="165"/>
      <c r="M233" s="166"/>
      <c r="N233" s="166">
        <f t="shared" si="74"/>
        <v>0</v>
      </c>
      <c r="O233" s="167"/>
      <c r="P233" s="168"/>
      <c r="Q233" s="168">
        <f t="shared" si="75"/>
        <v>0</v>
      </c>
      <c r="R233" s="169"/>
      <c r="S233" s="170"/>
      <c r="T233" s="170">
        <f t="shared" si="76"/>
        <v>0</v>
      </c>
      <c r="U233" s="171"/>
      <c r="V233" s="172"/>
      <c r="W233" s="172">
        <f t="shared" si="77"/>
        <v>0</v>
      </c>
      <c r="X233" s="167"/>
      <c r="Y233" s="168"/>
      <c r="Z233" s="168">
        <f t="shared" si="78"/>
        <v>0</v>
      </c>
      <c r="AA233" s="173"/>
      <c r="AB233" s="174"/>
      <c r="AC233" s="174">
        <f t="shared" si="79"/>
        <v>0</v>
      </c>
      <c r="AD233" s="175"/>
      <c r="AE233" s="176"/>
      <c r="AF233" s="176">
        <f t="shared" si="80"/>
        <v>0</v>
      </c>
      <c r="AG233" s="169"/>
      <c r="AH233" s="170"/>
      <c r="AI233" s="170">
        <f t="shared" si="81"/>
        <v>0</v>
      </c>
      <c r="AJ233" s="177"/>
      <c r="AK233" s="178"/>
      <c r="AL233" s="178">
        <f t="shared" si="82"/>
        <v>0</v>
      </c>
      <c r="AM233" s="179"/>
      <c r="AN233" s="180"/>
      <c r="AO233" s="180">
        <f t="shared" si="83"/>
        <v>0</v>
      </c>
      <c r="AP233" s="181"/>
      <c r="AQ233" s="182"/>
      <c r="AR233" s="182">
        <f t="shared" si="84"/>
        <v>0</v>
      </c>
      <c r="AS233" s="183"/>
      <c r="AT233" s="184"/>
      <c r="AU233" s="184">
        <f t="shared" si="85"/>
        <v>0</v>
      </c>
      <c r="AV233" s="169"/>
      <c r="AW233" s="170"/>
      <c r="AX233" s="170">
        <f t="shared" si="86"/>
        <v>0</v>
      </c>
      <c r="AY233" s="185"/>
      <c r="AZ233" s="186"/>
      <c r="BA233" s="186">
        <f t="shared" si="87"/>
        <v>0</v>
      </c>
      <c r="BB233" s="214" t="s">
        <v>243</v>
      </c>
      <c r="BC233" s="187">
        <v>18</v>
      </c>
      <c r="BD233" s="166">
        <f t="shared" si="88"/>
        <v>684</v>
      </c>
      <c r="BE233" s="319">
        <f t="shared" si="89"/>
        <v>18</v>
      </c>
      <c r="BF233" s="320">
        <f t="shared" si="90"/>
        <v>684</v>
      </c>
      <c r="BG233" s="321">
        <f t="shared" si="91"/>
        <v>0</v>
      </c>
      <c r="BH233" s="322">
        <f t="shared" si="92"/>
        <v>0</v>
      </c>
      <c r="BI233" s="188"/>
    </row>
    <row r="234" spans="1:61" s="189" customFormat="1" ht="21" customHeight="1" x14ac:dyDescent="0.35">
      <c r="A234" s="208">
        <v>48</v>
      </c>
      <c r="B234" s="293"/>
      <c r="C234" s="294"/>
      <c r="D234" s="87"/>
      <c r="E234" s="306" t="s">
        <v>241</v>
      </c>
      <c r="F234" s="209" t="s">
        <v>223</v>
      </c>
      <c r="G234" s="210" t="s">
        <v>242</v>
      </c>
      <c r="H234" s="211">
        <v>243947</v>
      </c>
      <c r="I234" s="212">
        <v>2</v>
      </c>
      <c r="J234" s="213">
        <v>40</v>
      </c>
      <c r="K234" s="87">
        <f t="shared" si="56"/>
        <v>2</v>
      </c>
      <c r="L234" s="165"/>
      <c r="M234" s="166"/>
      <c r="N234" s="166">
        <f t="shared" si="74"/>
        <v>0</v>
      </c>
      <c r="O234" s="167"/>
      <c r="P234" s="168"/>
      <c r="Q234" s="168">
        <f t="shared" si="75"/>
        <v>0</v>
      </c>
      <c r="R234" s="169"/>
      <c r="S234" s="170"/>
      <c r="T234" s="170">
        <f t="shared" si="76"/>
        <v>0</v>
      </c>
      <c r="U234" s="171"/>
      <c r="V234" s="172"/>
      <c r="W234" s="172">
        <f t="shared" si="77"/>
        <v>0</v>
      </c>
      <c r="X234" s="167"/>
      <c r="Y234" s="168"/>
      <c r="Z234" s="168">
        <f t="shared" si="78"/>
        <v>0</v>
      </c>
      <c r="AA234" s="173"/>
      <c r="AB234" s="174"/>
      <c r="AC234" s="174">
        <f t="shared" si="79"/>
        <v>0</v>
      </c>
      <c r="AD234" s="175"/>
      <c r="AE234" s="176"/>
      <c r="AF234" s="176">
        <f t="shared" si="80"/>
        <v>0</v>
      </c>
      <c r="AG234" s="169"/>
      <c r="AH234" s="170"/>
      <c r="AI234" s="170">
        <f t="shared" si="81"/>
        <v>0</v>
      </c>
      <c r="AJ234" s="177"/>
      <c r="AK234" s="178"/>
      <c r="AL234" s="178">
        <f t="shared" si="82"/>
        <v>0</v>
      </c>
      <c r="AM234" s="179"/>
      <c r="AN234" s="180"/>
      <c r="AO234" s="180">
        <f t="shared" si="83"/>
        <v>0</v>
      </c>
      <c r="AP234" s="181"/>
      <c r="AQ234" s="182"/>
      <c r="AR234" s="182">
        <f t="shared" si="84"/>
        <v>0</v>
      </c>
      <c r="AS234" s="183"/>
      <c r="AT234" s="184"/>
      <c r="AU234" s="184">
        <f t="shared" si="85"/>
        <v>0</v>
      </c>
      <c r="AV234" s="169"/>
      <c r="AW234" s="170"/>
      <c r="AX234" s="170">
        <f t="shared" si="86"/>
        <v>0</v>
      </c>
      <c r="AY234" s="185"/>
      <c r="AZ234" s="186"/>
      <c r="BA234" s="186">
        <f t="shared" si="87"/>
        <v>0</v>
      </c>
      <c r="BB234" s="214" t="s">
        <v>243</v>
      </c>
      <c r="BC234" s="187">
        <v>2</v>
      </c>
      <c r="BD234" s="166">
        <f t="shared" si="88"/>
        <v>80</v>
      </c>
      <c r="BE234" s="319">
        <f t="shared" si="89"/>
        <v>2</v>
      </c>
      <c r="BF234" s="320">
        <f t="shared" si="90"/>
        <v>80</v>
      </c>
      <c r="BG234" s="321">
        <f t="shared" si="91"/>
        <v>0</v>
      </c>
      <c r="BH234" s="322">
        <f t="shared" si="92"/>
        <v>0</v>
      </c>
      <c r="BI234" s="188"/>
    </row>
    <row r="235" spans="1:61" s="189" customFormat="1" ht="21" customHeight="1" x14ac:dyDescent="0.35">
      <c r="A235" s="208">
        <v>49</v>
      </c>
      <c r="B235" s="293" t="s">
        <v>305</v>
      </c>
      <c r="C235" s="294" t="s">
        <v>105</v>
      </c>
      <c r="D235" s="87">
        <f>'[1]งวด 30-10-67'!BC141</f>
        <v>0</v>
      </c>
      <c r="E235" s="306" t="s">
        <v>241</v>
      </c>
      <c r="F235" s="209" t="s">
        <v>253</v>
      </c>
      <c r="G235" s="210" t="s">
        <v>254</v>
      </c>
      <c r="H235" s="211">
        <v>243948</v>
      </c>
      <c r="I235" s="212">
        <v>504</v>
      </c>
      <c r="J235" s="213">
        <v>75</v>
      </c>
      <c r="K235" s="87">
        <f t="shared" si="56"/>
        <v>504</v>
      </c>
      <c r="L235" s="165"/>
      <c r="M235" s="166"/>
      <c r="N235" s="166">
        <f t="shared" si="74"/>
        <v>0</v>
      </c>
      <c r="O235" s="167"/>
      <c r="P235" s="168"/>
      <c r="Q235" s="168">
        <f t="shared" si="75"/>
        <v>0</v>
      </c>
      <c r="R235" s="169"/>
      <c r="S235" s="170"/>
      <c r="T235" s="170">
        <f t="shared" si="76"/>
        <v>0</v>
      </c>
      <c r="U235" s="171"/>
      <c r="V235" s="172"/>
      <c r="W235" s="172">
        <f t="shared" si="77"/>
        <v>0</v>
      </c>
      <c r="X235" s="167"/>
      <c r="Y235" s="168"/>
      <c r="Z235" s="168">
        <f t="shared" si="78"/>
        <v>0</v>
      </c>
      <c r="AA235" s="173"/>
      <c r="AB235" s="174"/>
      <c r="AC235" s="174">
        <f t="shared" si="79"/>
        <v>0</v>
      </c>
      <c r="AD235" s="175"/>
      <c r="AE235" s="176"/>
      <c r="AF235" s="176">
        <f t="shared" si="80"/>
        <v>0</v>
      </c>
      <c r="AG235" s="169"/>
      <c r="AH235" s="170"/>
      <c r="AI235" s="170">
        <f t="shared" si="81"/>
        <v>0</v>
      </c>
      <c r="AJ235" s="177"/>
      <c r="AK235" s="178"/>
      <c r="AL235" s="178">
        <f t="shared" si="82"/>
        <v>0</v>
      </c>
      <c r="AM235" s="179"/>
      <c r="AN235" s="180"/>
      <c r="AO235" s="180">
        <f t="shared" si="83"/>
        <v>0</v>
      </c>
      <c r="AP235" s="181"/>
      <c r="AQ235" s="182"/>
      <c r="AR235" s="182">
        <f t="shared" si="84"/>
        <v>0</v>
      </c>
      <c r="AS235" s="183"/>
      <c r="AT235" s="184"/>
      <c r="AU235" s="184">
        <f t="shared" si="85"/>
        <v>0</v>
      </c>
      <c r="AV235" s="169"/>
      <c r="AW235" s="170"/>
      <c r="AX235" s="170">
        <f t="shared" si="86"/>
        <v>0</v>
      </c>
      <c r="AY235" s="185"/>
      <c r="AZ235" s="186"/>
      <c r="BA235" s="186">
        <f t="shared" si="87"/>
        <v>0</v>
      </c>
      <c r="BB235" s="214" t="s">
        <v>243</v>
      </c>
      <c r="BC235" s="187">
        <v>504</v>
      </c>
      <c r="BD235" s="166">
        <f t="shared" si="88"/>
        <v>37800</v>
      </c>
      <c r="BE235" s="319">
        <f t="shared" si="89"/>
        <v>504</v>
      </c>
      <c r="BF235" s="320">
        <f t="shared" si="90"/>
        <v>37800</v>
      </c>
      <c r="BG235" s="321">
        <f t="shared" si="91"/>
        <v>0</v>
      </c>
      <c r="BH235" s="322">
        <f t="shared" si="92"/>
        <v>0</v>
      </c>
      <c r="BI235" s="188"/>
    </row>
    <row r="236" spans="1:61" s="189" customFormat="1" ht="21" customHeight="1" x14ac:dyDescent="0.35">
      <c r="A236" s="208">
        <v>50</v>
      </c>
      <c r="B236" s="293" t="s">
        <v>306</v>
      </c>
      <c r="C236" s="294" t="s">
        <v>105</v>
      </c>
      <c r="D236" s="87">
        <f>'[1]งวด 30-10-67'!BC142</f>
        <v>0</v>
      </c>
      <c r="E236" s="306"/>
      <c r="F236" s="209"/>
      <c r="G236" s="210"/>
      <c r="H236" s="211"/>
      <c r="I236" s="212"/>
      <c r="J236" s="213"/>
      <c r="K236" s="87">
        <f t="shared" si="56"/>
        <v>0</v>
      </c>
      <c r="L236" s="165"/>
      <c r="M236" s="166"/>
      <c r="N236" s="166">
        <f t="shared" si="74"/>
        <v>0</v>
      </c>
      <c r="O236" s="167"/>
      <c r="P236" s="168"/>
      <c r="Q236" s="168">
        <f t="shared" si="75"/>
        <v>0</v>
      </c>
      <c r="R236" s="169"/>
      <c r="S236" s="170"/>
      <c r="T236" s="170">
        <f t="shared" si="76"/>
        <v>0</v>
      </c>
      <c r="U236" s="171"/>
      <c r="V236" s="172"/>
      <c r="W236" s="172">
        <f t="shared" si="77"/>
        <v>0</v>
      </c>
      <c r="X236" s="167"/>
      <c r="Y236" s="168"/>
      <c r="Z236" s="168">
        <f t="shared" si="78"/>
        <v>0</v>
      </c>
      <c r="AA236" s="173"/>
      <c r="AB236" s="174"/>
      <c r="AC236" s="174">
        <f t="shared" si="79"/>
        <v>0</v>
      </c>
      <c r="AD236" s="175"/>
      <c r="AE236" s="176"/>
      <c r="AF236" s="176">
        <f t="shared" si="80"/>
        <v>0</v>
      </c>
      <c r="AG236" s="169"/>
      <c r="AH236" s="170"/>
      <c r="AI236" s="170">
        <f t="shared" si="81"/>
        <v>0</v>
      </c>
      <c r="AJ236" s="177"/>
      <c r="AK236" s="178"/>
      <c r="AL236" s="178">
        <f t="shared" si="82"/>
        <v>0</v>
      </c>
      <c r="AM236" s="179"/>
      <c r="AN236" s="180"/>
      <c r="AO236" s="180">
        <f t="shared" si="83"/>
        <v>0</v>
      </c>
      <c r="AP236" s="181"/>
      <c r="AQ236" s="182"/>
      <c r="AR236" s="182">
        <f t="shared" si="84"/>
        <v>0</v>
      </c>
      <c r="AS236" s="183"/>
      <c r="AT236" s="184"/>
      <c r="AU236" s="184">
        <f t="shared" si="85"/>
        <v>0</v>
      </c>
      <c r="AV236" s="169"/>
      <c r="AW236" s="170"/>
      <c r="AX236" s="170">
        <f t="shared" si="86"/>
        <v>0</v>
      </c>
      <c r="AY236" s="185"/>
      <c r="AZ236" s="186"/>
      <c r="BA236" s="186">
        <f t="shared" si="87"/>
        <v>0</v>
      </c>
      <c r="BB236" s="187"/>
      <c r="BC236" s="187"/>
      <c r="BD236" s="166">
        <f t="shared" si="88"/>
        <v>0</v>
      </c>
      <c r="BE236" s="319">
        <f t="shared" si="89"/>
        <v>0</v>
      </c>
      <c r="BF236" s="320">
        <f t="shared" si="90"/>
        <v>0</v>
      </c>
      <c r="BG236" s="321">
        <f t="shared" si="91"/>
        <v>0</v>
      </c>
      <c r="BH236" s="322">
        <f t="shared" si="92"/>
        <v>0</v>
      </c>
      <c r="BI236" s="188"/>
    </row>
    <row r="237" spans="1:61" s="189" customFormat="1" ht="21" customHeight="1" x14ac:dyDescent="0.35">
      <c r="A237" s="208">
        <v>51</v>
      </c>
      <c r="B237" s="293" t="s">
        <v>307</v>
      </c>
      <c r="C237" s="294" t="s">
        <v>53</v>
      </c>
      <c r="D237" s="87">
        <f>'[1]งวด 30-10-67'!BC143</f>
        <v>0</v>
      </c>
      <c r="E237" s="306"/>
      <c r="F237" s="209"/>
      <c r="G237" s="210"/>
      <c r="H237" s="211"/>
      <c r="I237" s="212"/>
      <c r="J237" s="213"/>
      <c r="K237" s="87">
        <f t="shared" si="56"/>
        <v>0</v>
      </c>
      <c r="L237" s="165"/>
      <c r="M237" s="166"/>
      <c r="N237" s="166">
        <f t="shared" si="74"/>
        <v>0</v>
      </c>
      <c r="O237" s="167"/>
      <c r="P237" s="168"/>
      <c r="Q237" s="168">
        <f t="shared" si="75"/>
        <v>0</v>
      </c>
      <c r="R237" s="169"/>
      <c r="S237" s="170"/>
      <c r="T237" s="170">
        <f t="shared" si="76"/>
        <v>0</v>
      </c>
      <c r="U237" s="171"/>
      <c r="V237" s="172"/>
      <c r="W237" s="172">
        <f t="shared" si="77"/>
        <v>0</v>
      </c>
      <c r="X237" s="167"/>
      <c r="Y237" s="168"/>
      <c r="Z237" s="168">
        <f t="shared" si="78"/>
        <v>0</v>
      </c>
      <c r="AA237" s="173"/>
      <c r="AB237" s="174"/>
      <c r="AC237" s="174">
        <f t="shared" si="79"/>
        <v>0</v>
      </c>
      <c r="AD237" s="175"/>
      <c r="AE237" s="176"/>
      <c r="AF237" s="176">
        <f t="shared" si="80"/>
        <v>0</v>
      </c>
      <c r="AG237" s="169"/>
      <c r="AH237" s="170"/>
      <c r="AI237" s="170">
        <f t="shared" si="81"/>
        <v>0</v>
      </c>
      <c r="AJ237" s="177"/>
      <c r="AK237" s="178"/>
      <c r="AL237" s="178">
        <f t="shared" si="82"/>
        <v>0</v>
      </c>
      <c r="AM237" s="179"/>
      <c r="AN237" s="180"/>
      <c r="AO237" s="180">
        <f t="shared" si="83"/>
        <v>0</v>
      </c>
      <c r="AP237" s="181"/>
      <c r="AQ237" s="182"/>
      <c r="AR237" s="182">
        <f t="shared" si="84"/>
        <v>0</v>
      </c>
      <c r="AS237" s="183"/>
      <c r="AT237" s="184"/>
      <c r="AU237" s="184">
        <f t="shared" si="85"/>
        <v>0</v>
      </c>
      <c r="AV237" s="169"/>
      <c r="AW237" s="170"/>
      <c r="AX237" s="170">
        <f t="shared" si="86"/>
        <v>0</v>
      </c>
      <c r="AY237" s="185"/>
      <c r="AZ237" s="186"/>
      <c r="BA237" s="186">
        <f t="shared" si="87"/>
        <v>0</v>
      </c>
      <c r="BB237" s="187"/>
      <c r="BC237" s="187"/>
      <c r="BD237" s="166">
        <f t="shared" si="88"/>
        <v>0</v>
      </c>
      <c r="BE237" s="319">
        <f t="shared" si="89"/>
        <v>0</v>
      </c>
      <c r="BF237" s="320">
        <f t="shared" si="90"/>
        <v>0</v>
      </c>
      <c r="BG237" s="321">
        <f t="shared" si="91"/>
        <v>0</v>
      </c>
      <c r="BH237" s="322">
        <f t="shared" si="92"/>
        <v>0</v>
      </c>
      <c r="BI237" s="188"/>
    </row>
    <row r="238" spans="1:61" s="189" customFormat="1" ht="21" customHeight="1" x14ac:dyDescent="0.35">
      <c r="A238" s="208">
        <v>52</v>
      </c>
      <c r="B238" s="293" t="s">
        <v>308</v>
      </c>
      <c r="C238" s="294" t="s">
        <v>53</v>
      </c>
      <c r="D238" s="87">
        <f>'[1]งวด 30-10-67'!BC144</f>
        <v>0</v>
      </c>
      <c r="E238" s="306" t="s">
        <v>241</v>
      </c>
      <c r="F238" s="209" t="s">
        <v>223</v>
      </c>
      <c r="G238" s="210" t="s">
        <v>242</v>
      </c>
      <c r="H238" s="211">
        <v>243947</v>
      </c>
      <c r="I238" s="212">
        <v>6</v>
      </c>
      <c r="J238" s="213">
        <v>39.667000000000002</v>
      </c>
      <c r="K238" s="87">
        <f t="shared" si="56"/>
        <v>6</v>
      </c>
      <c r="L238" s="165"/>
      <c r="M238" s="166"/>
      <c r="N238" s="166">
        <f t="shared" si="74"/>
        <v>0</v>
      </c>
      <c r="O238" s="167"/>
      <c r="P238" s="168"/>
      <c r="Q238" s="168">
        <f t="shared" si="75"/>
        <v>0</v>
      </c>
      <c r="R238" s="169"/>
      <c r="S238" s="170"/>
      <c r="T238" s="170">
        <f t="shared" si="76"/>
        <v>0</v>
      </c>
      <c r="U238" s="171"/>
      <c r="V238" s="172"/>
      <c r="W238" s="172">
        <f t="shared" si="77"/>
        <v>0</v>
      </c>
      <c r="X238" s="167"/>
      <c r="Y238" s="168"/>
      <c r="Z238" s="168">
        <f t="shared" si="78"/>
        <v>0</v>
      </c>
      <c r="AA238" s="173"/>
      <c r="AB238" s="174"/>
      <c r="AC238" s="174">
        <f t="shared" si="79"/>
        <v>0</v>
      </c>
      <c r="AD238" s="175"/>
      <c r="AE238" s="176"/>
      <c r="AF238" s="176">
        <f t="shared" si="80"/>
        <v>0</v>
      </c>
      <c r="AG238" s="169"/>
      <c r="AH238" s="170"/>
      <c r="AI238" s="170">
        <f t="shared" si="81"/>
        <v>0</v>
      </c>
      <c r="AJ238" s="177"/>
      <c r="AK238" s="178"/>
      <c r="AL238" s="178">
        <f t="shared" si="82"/>
        <v>0</v>
      </c>
      <c r="AM238" s="179"/>
      <c r="AN238" s="180"/>
      <c r="AO238" s="180">
        <f t="shared" si="83"/>
        <v>0</v>
      </c>
      <c r="AP238" s="181"/>
      <c r="AQ238" s="182"/>
      <c r="AR238" s="182">
        <f t="shared" si="84"/>
        <v>0</v>
      </c>
      <c r="AS238" s="183"/>
      <c r="AT238" s="184"/>
      <c r="AU238" s="184">
        <f t="shared" si="85"/>
        <v>0</v>
      </c>
      <c r="AV238" s="169"/>
      <c r="AW238" s="170"/>
      <c r="AX238" s="170">
        <f t="shared" si="86"/>
        <v>0</v>
      </c>
      <c r="AY238" s="185"/>
      <c r="AZ238" s="186"/>
      <c r="BA238" s="186">
        <f t="shared" si="87"/>
        <v>0</v>
      </c>
      <c r="BB238" s="214" t="s">
        <v>243</v>
      </c>
      <c r="BC238" s="187">
        <v>6</v>
      </c>
      <c r="BD238" s="166">
        <f t="shared" si="88"/>
        <v>238.00200000000001</v>
      </c>
      <c r="BE238" s="319">
        <f t="shared" si="89"/>
        <v>6</v>
      </c>
      <c r="BF238" s="320">
        <f t="shared" si="90"/>
        <v>238.00200000000001</v>
      </c>
      <c r="BG238" s="321">
        <f t="shared" si="91"/>
        <v>0</v>
      </c>
      <c r="BH238" s="322">
        <f t="shared" si="92"/>
        <v>0</v>
      </c>
      <c r="BI238" s="188"/>
    </row>
    <row r="239" spans="1:61" s="189" customFormat="1" ht="21" customHeight="1" x14ac:dyDescent="0.35">
      <c r="A239" s="208">
        <v>53</v>
      </c>
      <c r="B239" s="293" t="s">
        <v>309</v>
      </c>
      <c r="C239" s="294" t="s">
        <v>71</v>
      </c>
      <c r="D239" s="87">
        <f>'[1]งวด 30-10-67'!BC146</f>
        <v>0</v>
      </c>
      <c r="E239" s="306"/>
      <c r="F239" s="209"/>
      <c r="G239" s="210"/>
      <c r="H239" s="211"/>
      <c r="I239" s="212"/>
      <c r="J239" s="213"/>
      <c r="K239" s="87">
        <f t="shared" si="56"/>
        <v>0</v>
      </c>
      <c r="L239" s="165"/>
      <c r="M239" s="166"/>
      <c r="N239" s="166">
        <f t="shared" si="74"/>
        <v>0</v>
      </c>
      <c r="O239" s="167"/>
      <c r="P239" s="168"/>
      <c r="Q239" s="168">
        <f t="shared" si="75"/>
        <v>0</v>
      </c>
      <c r="R239" s="169"/>
      <c r="S239" s="170"/>
      <c r="T239" s="170">
        <f t="shared" si="76"/>
        <v>0</v>
      </c>
      <c r="U239" s="171"/>
      <c r="V239" s="172"/>
      <c r="W239" s="172">
        <f t="shared" si="77"/>
        <v>0</v>
      </c>
      <c r="X239" s="167"/>
      <c r="Y239" s="168"/>
      <c r="Z239" s="168">
        <f t="shared" si="78"/>
        <v>0</v>
      </c>
      <c r="AA239" s="173"/>
      <c r="AB239" s="174"/>
      <c r="AC239" s="174">
        <f t="shared" si="79"/>
        <v>0</v>
      </c>
      <c r="AD239" s="175"/>
      <c r="AE239" s="176"/>
      <c r="AF239" s="176">
        <f t="shared" si="80"/>
        <v>0</v>
      </c>
      <c r="AG239" s="169"/>
      <c r="AH239" s="170"/>
      <c r="AI239" s="170">
        <f t="shared" si="81"/>
        <v>0</v>
      </c>
      <c r="AJ239" s="177"/>
      <c r="AK239" s="178"/>
      <c r="AL239" s="178">
        <f t="shared" si="82"/>
        <v>0</v>
      </c>
      <c r="AM239" s="179"/>
      <c r="AN239" s="180"/>
      <c r="AO239" s="180">
        <f t="shared" si="83"/>
        <v>0</v>
      </c>
      <c r="AP239" s="181"/>
      <c r="AQ239" s="182"/>
      <c r="AR239" s="182">
        <f t="shared" si="84"/>
        <v>0</v>
      </c>
      <c r="AS239" s="183"/>
      <c r="AT239" s="184"/>
      <c r="AU239" s="184">
        <f t="shared" si="85"/>
        <v>0</v>
      </c>
      <c r="AV239" s="169"/>
      <c r="AW239" s="170"/>
      <c r="AX239" s="170">
        <f t="shared" si="86"/>
        <v>0</v>
      </c>
      <c r="AY239" s="185"/>
      <c r="AZ239" s="186"/>
      <c r="BA239" s="186">
        <f t="shared" si="87"/>
        <v>0</v>
      </c>
      <c r="BB239" s="187"/>
      <c r="BC239" s="187"/>
      <c r="BD239" s="166">
        <f t="shared" si="88"/>
        <v>0</v>
      </c>
      <c r="BE239" s="319">
        <f t="shared" si="89"/>
        <v>0</v>
      </c>
      <c r="BF239" s="320">
        <f t="shared" si="90"/>
        <v>0</v>
      </c>
      <c r="BG239" s="321">
        <f t="shared" si="91"/>
        <v>0</v>
      </c>
      <c r="BH239" s="322">
        <f t="shared" si="92"/>
        <v>0</v>
      </c>
      <c r="BI239" s="188"/>
    </row>
    <row r="240" spans="1:61" s="189" customFormat="1" ht="21" customHeight="1" x14ac:dyDescent="0.35">
      <c r="A240" s="208">
        <v>54</v>
      </c>
      <c r="B240" s="293" t="s">
        <v>310</v>
      </c>
      <c r="C240" s="294" t="s">
        <v>81</v>
      </c>
      <c r="D240" s="87">
        <f>'[1]งวด 30-10-67'!BC155</f>
        <v>0</v>
      </c>
      <c r="E240" s="306"/>
      <c r="F240" s="209"/>
      <c r="G240" s="210"/>
      <c r="H240" s="211"/>
      <c r="I240" s="212"/>
      <c r="J240" s="213"/>
      <c r="K240" s="87">
        <f t="shared" si="56"/>
        <v>0</v>
      </c>
      <c r="L240" s="165"/>
      <c r="M240" s="166"/>
      <c r="N240" s="166">
        <f t="shared" si="74"/>
        <v>0</v>
      </c>
      <c r="O240" s="167"/>
      <c r="P240" s="168"/>
      <c r="Q240" s="168">
        <f t="shared" si="75"/>
        <v>0</v>
      </c>
      <c r="R240" s="169"/>
      <c r="S240" s="170"/>
      <c r="T240" s="170">
        <f t="shared" si="76"/>
        <v>0</v>
      </c>
      <c r="U240" s="171"/>
      <c r="V240" s="172"/>
      <c r="W240" s="172">
        <f t="shared" si="77"/>
        <v>0</v>
      </c>
      <c r="X240" s="167"/>
      <c r="Y240" s="168"/>
      <c r="Z240" s="168">
        <f t="shared" si="78"/>
        <v>0</v>
      </c>
      <c r="AA240" s="173"/>
      <c r="AB240" s="174"/>
      <c r="AC240" s="174">
        <f t="shared" si="79"/>
        <v>0</v>
      </c>
      <c r="AD240" s="175"/>
      <c r="AE240" s="176"/>
      <c r="AF240" s="176">
        <f t="shared" si="80"/>
        <v>0</v>
      </c>
      <c r="AG240" s="169"/>
      <c r="AH240" s="170"/>
      <c r="AI240" s="170">
        <f t="shared" si="81"/>
        <v>0</v>
      </c>
      <c r="AJ240" s="177"/>
      <c r="AK240" s="178"/>
      <c r="AL240" s="178">
        <f t="shared" si="82"/>
        <v>0</v>
      </c>
      <c r="AM240" s="179"/>
      <c r="AN240" s="180"/>
      <c r="AO240" s="180">
        <f t="shared" si="83"/>
        <v>0</v>
      </c>
      <c r="AP240" s="181"/>
      <c r="AQ240" s="182"/>
      <c r="AR240" s="182">
        <f t="shared" si="84"/>
        <v>0</v>
      </c>
      <c r="AS240" s="183"/>
      <c r="AT240" s="184"/>
      <c r="AU240" s="184">
        <f t="shared" si="85"/>
        <v>0</v>
      </c>
      <c r="AV240" s="169"/>
      <c r="AW240" s="170"/>
      <c r="AX240" s="170">
        <f t="shared" si="86"/>
        <v>0</v>
      </c>
      <c r="AY240" s="185"/>
      <c r="AZ240" s="186"/>
      <c r="BA240" s="186">
        <f t="shared" si="87"/>
        <v>0</v>
      </c>
      <c r="BB240" s="187"/>
      <c r="BC240" s="187"/>
      <c r="BD240" s="166">
        <f t="shared" si="88"/>
        <v>0</v>
      </c>
      <c r="BE240" s="319">
        <f t="shared" si="89"/>
        <v>0</v>
      </c>
      <c r="BF240" s="320">
        <f t="shared" si="90"/>
        <v>0</v>
      </c>
      <c r="BG240" s="321">
        <f t="shared" si="91"/>
        <v>0</v>
      </c>
      <c r="BH240" s="322">
        <f t="shared" si="92"/>
        <v>0</v>
      </c>
      <c r="BI240" s="188"/>
    </row>
    <row r="241" spans="1:61" s="189" customFormat="1" ht="21" customHeight="1" x14ac:dyDescent="0.35">
      <c r="A241" s="208">
        <v>55</v>
      </c>
      <c r="B241" s="293" t="s">
        <v>311</v>
      </c>
      <c r="C241" s="294" t="s">
        <v>291</v>
      </c>
      <c r="D241" s="87">
        <f>'[1]งวด 30-10-67'!BC156</f>
        <v>0</v>
      </c>
      <c r="E241" s="306"/>
      <c r="F241" s="209"/>
      <c r="G241" s="210"/>
      <c r="H241" s="211"/>
      <c r="I241" s="212"/>
      <c r="J241" s="213"/>
      <c r="K241" s="87">
        <f t="shared" si="56"/>
        <v>0</v>
      </c>
      <c r="L241" s="165"/>
      <c r="M241" s="166"/>
      <c r="N241" s="166">
        <f t="shared" si="74"/>
        <v>0</v>
      </c>
      <c r="O241" s="167"/>
      <c r="P241" s="168"/>
      <c r="Q241" s="168">
        <f t="shared" si="75"/>
        <v>0</v>
      </c>
      <c r="R241" s="169"/>
      <c r="S241" s="170"/>
      <c r="T241" s="170">
        <f t="shared" si="76"/>
        <v>0</v>
      </c>
      <c r="U241" s="171"/>
      <c r="V241" s="172"/>
      <c r="W241" s="172">
        <f t="shared" si="77"/>
        <v>0</v>
      </c>
      <c r="X241" s="167"/>
      <c r="Y241" s="168"/>
      <c r="Z241" s="168">
        <f t="shared" si="78"/>
        <v>0</v>
      </c>
      <c r="AA241" s="173"/>
      <c r="AB241" s="174"/>
      <c r="AC241" s="174">
        <f t="shared" si="79"/>
        <v>0</v>
      </c>
      <c r="AD241" s="175"/>
      <c r="AE241" s="176"/>
      <c r="AF241" s="176">
        <f t="shared" si="80"/>
        <v>0</v>
      </c>
      <c r="AG241" s="169"/>
      <c r="AH241" s="170"/>
      <c r="AI241" s="170">
        <f t="shared" si="81"/>
        <v>0</v>
      </c>
      <c r="AJ241" s="177"/>
      <c r="AK241" s="178"/>
      <c r="AL241" s="178">
        <f t="shared" si="82"/>
        <v>0</v>
      </c>
      <c r="AM241" s="179"/>
      <c r="AN241" s="180"/>
      <c r="AO241" s="180">
        <f t="shared" si="83"/>
        <v>0</v>
      </c>
      <c r="AP241" s="181"/>
      <c r="AQ241" s="182"/>
      <c r="AR241" s="182">
        <f t="shared" si="84"/>
        <v>0</v>
      </c>
      <c r="AS241" s="183"/>
      <c r="AT241" s="184"/>
      <c r="AU241" s="184">
        <f t="shared" si="85"/>
        <v>0</v>
      </c>
      <c r="AV241" s="169"/>
      <c r="AW241" s="170"/>
      <c r="AX241" s="170">
        <f t="shared" si="86"/>
        <v>0</v>
      </c>
      <c r="AY241" s="185"/>
      <c r="AZ241" s="186"/>
      <c r="BA241" s="186">
        <f t="shared" si="87"/>
        <v>0</v>
      </c>
      <c r="BB241" s="187"/>
      <c r="BC241" s="187"/>
      <c r="BD241" s="166">
        <f t="shared" si="88"/>
        <v>0</v>
      </c>
      <c r="BE241" s="319">
        <f t="shared" si="89"/>
        <v>0</v>
      </c>
      <c r="BF241" s="320">
        <f t="shared" si="90"/>
        <v>0</v>
      </c>
      <c r="BG241" s="321">
        <f t="shared" si="91"/>
        <v>0</v>
      </c>
      <c r="BH241" s="322">
        <f t="shared" si="92"/>
        <v>0</v>
      </c>
      <c r="BI241" s="188"/>
    </row>
    <row r="242" spans="1:61" s="189" customFormat="1" ht="21" customHeight="1" x14ac:dyDescent="0.35">
      <c r="A242" s="208">
        <v>56</v>
      </c>
      <c r="B242" s="293" t="s">
        <v>312</v>
      </c>
      <c r="C242" s="294" t="s">
        <v>81</v>
      </c>
      <c r="D242" s="87">
        <f>'[1]งวด 30-10-67'!BC157</f>
        <v>0</v>
      </c>
      <c r="E242" s="306" t="s">
        <v>241</v>
      </c>
      <c r="F242" s="209" t="s">
        <v>223</v>
      </c>
      <c r="G242" s="210" t="s">
        <v>242</v>
      </c>
      <c r="H242" s="211">
        <v>243947</v>
      </c>
      <c r="I242" s="212">
        <v>4</v>
      </c>
      <c r="J242" s="213">
        <v>72.5</v>
      </c>
      <c r="K242" s="87">
        <f t="shared" si="56"/>
        <v>4</v>
      </c>
      <c r="L242" s="165"/>
      <c r="M242" s="166"/>
      <c r="N242" s="166">
        <f t="shared" si="74"/>
        <v>0</v>
      </c>
      <c r="O242" s="167"/>
      <c r="P242" s="168"/>
      <c r="Q242" s="168">
        <f t="shared" si="75"/>
        <v>0</v>
      </c>
      <c r="R242" s="169"/>
      <c r="S242" s="170"/>
      <c r="T242" s="170">
        <f t="shared" si="76"/>
        <v>0</v>
      </c>
      <c r="U242" s="171"/>
      <c r="V242" s="172"/>
      <c r="W242" s="172">
        <f t="shared" si="77"/>
        <v>0</v>
      </c>
      <c r="X242" s="167"/>
      <c r="Y242" s="168"/>
      <c r="Z242" s="168">
        <f t="shared" si="78"/>
        <v>0</v>
      </c>
      <c r="AA242" s="173"/>
      <c r="AB242" s="174"/>
      <c r="AC242" s="174">
        <f t="shared" si="79"/>
        <v>0</v>
      </c>
      <c r="AD242" s="175"/>
      <c r="AE242" s="176"/>
      <c r="AF242" s="176">
        <f t="shared" si="80"/>
        <v>0</v>
      </c>
      <c r="AG242" s="169"/>
      <c r="AH242" s="170"/>
      <c r="AI242" s="170">
        <f t="shared" si="81"/>
        <v>0</v>
      </c>
      <c r="AJ242" s="177"/>
      <c r="AK242" s="178"/>
      <c r="AL242" s="178">
        <f t="shared" si="82"/>
        <v>0</v>
      </c>
      <c r="AM242" s="179"/>
      <c r="AN242" s="180"/>
      <c r="AO242" s="180">
        <f t="shared" si="83"/>
        <v>0</v>
      </c>
      <c r="AP242" s="181"/>
      <c r="AQ242" s="182"/>
      <c r="AR242" s="182">
        <f t="shared" si="84"/>
        <v>0</v>
      </c>
      <c r="AS242" s="183"/>
      <c r="AT242" s="184"/>
      <c r="AU242" s="184">
        <f t="shared" si="85"/>
        <v>0</v>
      </c>
      <c r="AV242" s="169"/>
      <c r="AW242" s="170"/>
      <c r="AX242" s="170">
        <f t="shared" si="86"/>
        <v>0</v>
      </c>
      <c r="AY242" s="185"/>
      <c r="AZ242" s="186"/>
      <c r="BA242" s="186">
        <f t="shared" si="87"/>
        <v>0</v>
      </c>
      <c r="BB242" s="214" t="s">
        <v>243</v>
      </c>
      <c r="BC242" s="187">
        <v>3</v>
      </c>
      <c r="BD242" s="166">
        <f t="shared" si="88"/>
        <v>217.5</v>
      </c>
      <c r="BE242" s="319">
        <f t="shared" si="89"/>
        <v>3</v>
      </c>
      <c r="BF242" s="320">
        <f t="shared" si="90"/>
        <v>217.5</v>
      </c>
      <c r="BG242" s="321">
        <f t="shared" si="91"/>
        <v>1</v>
      </c>
      <c r="BH242" s="322">
        <f t="shared" si="92"/>
        <v>72.5</v>
      </c>
      <c r="BI242" s="188"/>
    </row>
    <row r="243" spans="1:61" s="189" customFormat="1" ht="21" customHeight="1" x14ac:dyDescent="0.35">
      <c r="A243" s="208">
        <v>57</v>
      </c>
      <c r="B243" s="293" t="s">
        <v>313</v>
      </c>
      <c r="C243" s="294" t="s">
        <v>280</v>
      </c>
      <c r="D243" s="87">
        <f>'[1]งวด 30-10-67'!BC158</f>
        <v>0</v>
      </c>
      <c r="E243" s="306"/>
      <c r="F243" s="209"/>
      <c r="G243" s="210"/>
      <c r="H243" s="211"/>
      <c r="I243" s="212"/>
      <c r="J243" s="213"/>
      <c r="K243" s="87">
        <f t="shared" si="56"/>
        <v>0</v>
      </c>
      <c r="L243" s="165"/>
      <c r="M243" s="166"/>
      <c r="N243" s="166">
        <f t="shared" si="74"/>
        <v>0</v>
      </c>
      <c r="O243" s="167"/>
      <c r="P243" s="168"/>
      <c r="Q243" s="168">
        <f t="shared" si="75"/>
        <v>0</v>
      </c>
      <c r="R243" s="169"/>
      <c r="S243" s="170"/>
      <c r="T243" s="170">
        <f t="shared" si="76"/>
        <v>0</v>
      </c>
      <c r="U243" s="171"/>
      <c r="V243" s="172"/>
      <c r="W243" s="172">
        <f t="shared" si="77"/>
        <v>0</v>
      </c>
      <c r="X243" s="167"/>
      <c r="Y243" s="168"/>
      <c r="Z243" s="168">
        <f t="shared" si="78"/>
        <v>0</v>
      </c>
      <c r="AA243" s="173"/>
      <c r="AB243" s="174"/>
      <c r="AC243" s="174">
        <f t="shared" si="79"/>
        <v>0</v>
      </c>
      <c r="AD243" s="175"/>
      <c r="AE243" s="176"/>
      <c r="AF243" s="176">
        <f t="shared" si="80"/>
        <v>0</v>
      </c>
      <c r="AG243" s="169"/>
      <c r="AH243" s="170"/>
      <c r="AI243" s="170">
        <f t="shared" si="81"/>
        <v>0</v>
      </c>
      <c r="AJ243" s="177"/>
      <c r="AK243" s="178"/>
      <c r="AL243" s="178">
        <f t="shared" si="82"/>
        <v>0</v>
      </c>
      <c r="AM243" s="179"/>
      <c r="AN243" s="180"/>
      <c r="AO243" s="180">
        <f t="shared" si="83"/>
        <v>0</v>
      </c>
      <c r="AP243" s="181"/>
      <c r="AQ243" s="182"/>
      <c r="AR243" s="182">
        <f t="shared" si="84"/>
        <v>0</v>
      </c>
      <c r="AS243" s="183"/>
      <c r="AT243" s="184"/>
      <c r="AU243" s="184">
        <f t="shared" si="85"/>
        <v>0</v>
      </c>
      <c r="AV243" s="169"/>
      <c r="AW243" s="170"/>
      <c r="AX243" s="170">
        <f t="shared" si="86"/>
        <v>0</v>
      </c>
      <c r="AY243" s="185"/>
      <c r="AZ243" s="186"/>
      <c r="BA243" s="186">
        <f t="shared" si="87"/>
        <v>0</v>
      </c>
      <c r="BB243" s="214"/>
      <c r="BC243" s="187"/>
      <c r="BD243" s="166">
        <f t="shared" si="88"/>
        <v>0</v>
      </c>
      <c r="BE243" s="319">
        <f t="shared" si="89"/>
        <v>0</v>
      </c>
      <c r="BF243" s="320">
        <f t="shared" si="90"/>
        <v>0</v>
      </c>
      <c r="BG243" s="321">
        <f t="shared" si="91"/>
        <v>0</v>
      </c>
      <c r="BH243" s="322">
        <f t="shared" si="92"/>
        <v>0</v>
      </c>
      <c r="BI243" s="188"/>
    </row>
    <row r="244" spans="1:61" s="189" customFormat="1" ht="21" customHeight="1" x14ac:dyDescent="0.35">
      <c r="A244" s="208">
        <v>58</v>
      </c>
      <c r="B244" s="293" t="s">
        <v>314</v>
      </c>
      <c r="C244" s="294" t="s">
        <v>239</v>
      </c>
      <c r="D244" s="87">
        <v>0</v>
      </c>
      <c r="E244" s="306" t="s">
        <v>241</v>
      </c>
      <c r="F244" s="209" t="s">
        <v>42</v>
      </c>
      <c r="G244" s="210">
        <v>11049</v>
      </c>
      <c r="H244" s="211">
        <v>243915</v>
      </c>
      <c r="I244" s="212">
        <v>3</v>
      </c>
      <c r="J244" s="213">
        <v>290</v>
      </c>
      <c r="K244" s="87">
        <f t="shared" si="56"/>
        <v>3</v>
      </c>
      <c r="L244" s="165"/>
      <c r="M244" s="166"/>
      <c r="N244" s="166"/>
      <c r="O244" s="167"/>
      <c r="P244" s="168"/>
      <c r="Q244" s="168"/>
      <c r="R244" s="169"/>
      <c r="S244" s="170"/>
      <c r="T244" s="170"/>
      <c r="U244" s="171"/>
      <c r="V244" s="172"/>
      <c r="W244" s="172"/>
      <c r="X244" s="167"/>
      <c r="Y244" s="168"/>
      <c r="Z244" s="168"/>
      <c r="AA244" s="173"/>
      <c r="AB244" s="174"/>
      <c r="AC244" s="174"/>
      <c r="AD244" s="175"/>
      <c r="AE244" s="176"/>
      <c r="AF244" s="176"/>
      <c r="AG244" s="169"/>
      <c r="AH244" s="170"/>
      <c r="AI244" s="170"/>
      <c r="AJ244" s="177"/>
      <c r="AK244" s="178"/>
      <c r="AL244" s="178"/>
      <c r="AM244" s="179"/>
      <c r="AN244" s="180"/>
      <c r="AO244" s="180"/>
      <c r="AP244" s="181"/>
      <c r="AQ244" s="182"/>
      <c r="AR244" s="182"/>
      <c r="AS244" s="183"/>
      <c r="AT244" s="184"/>
      <c r="AU244" s="184">
        <f t="shared" si="85"/>
        <v>0</v>
      </c>
      <c r="AV244" s="169"/>
      <c r="AW244" s="170"/>
      <c r="AX244" s="170"/>
      <c r="AY244" s="185"/>
      <c r="AZ244" s="186"/>
      <c r="BA244" s="186"/>
      <c r="BB244" s="214" t="s">
        <v>315</v>
      </c>
      <c r="BC244" s="187">
        <v>3</v>
      </c>
      <c r="BD244" s="166">
        <f t="shared" si="88"/>
        <v>870</v>
      </c>
      <c r="BE244" s="319">
        <f t="shared" si="89"/>
        <v>3</v>
      </c>
      <c r="BF244" s="320">
        <f t="shared" si="90"/>
        <v>870</v>
      </c>
      <c r="BG244" s="321">
        <f t="shared" si="91"/>
        <v>0</v>
      </c>
      <c r="BH244" s="322">
        <f t="shared" si="92"/>
        <v>0</v>
      </c>
      <c r="BI244" s="188"/>
    </row>
    <row r="245" spans="1:61" s="189" customFormat="1" ht="21" customHeight="1" x14ac:dyDescent="0.35">
      <c r="A245" s="208">
        <v>59</v>
      </c>
      <c r="B245" s="293" t="s">
        <v>316</v>
      </c>
      <c r="C245" s="294" t="s">
        <v>239</v>
      </c>
      <c r="D245" s="87">
        <v>0</v>
      </c>
      <c r="E245" s="306" t="s">
        <v>241</v>
      </c>
      <c r="F245" s="209" t="s">
        <v>42</v>
      </c>
      <c r="G245" s="210">
        <v>11049</v>
      </c>
      <c r="H245" s="211">
        <v>243915</v>
      </c>
      <c r="I245" s="212">
        <v>4</v>
      </c>
      <c r="J245" s="213">
        <v>390</v>
      </c>
      <c r="K245" s="87">
        <f t="shared" si="56"/>
        <v>4</v>
      </c>
      <c r="L245" s="165"/>
      <c r="M245" s="166"/>
      <c r="N245" s="166"/>
      <c r="O245" s="167"/>
      <c r="P245" s="168"/>
      <c r="Q245" s="168"/>
      <c r="R245" s="169"/>
      <c r="S245" s="170"/>
      <c r="T245" s="170"/>
      <c r="U245" s="171"/>
      <c r="V245" s="172"/>
      <c r="W245" s="172"/>
      <c r="X245" s="167"/>
      <c r="Y245" s="168"/>
      <c r="Z245" s="168"/>
      <c r="AA245" s="173"/>
      <c r="AB245" s="174"/>
      <c r="AC245" s="174"/>
      <c r="AD245" s="175"/>
      <c r="AE245" s="176"/>
      <c r="AF245" s="176"/>
      <c r="AG245" s="169"/>
      <c r="AH245" s="170"/>
      <c r="AI245" s="170"/>
      <c r="AJ245" s="177"/>
      <c r="AK245" s="178"/>
      <c r="AL245" s="178"/>
      <c r="AM245" s="179"/>
      <c r="AN245" s="180"/>
      <c r="AO245" s="180"/>
      <c r="AP245" s="181"/>
      <c r="AQ245" s="182"/>
      <c r="AR245" s="182"/>
      <c r="AS245" s="183"/>
      <c r="AT245" s="184"/>
      <c r="AU245" s="184">
        <f t="shared" ref="AU245" si="93">J245*AT245</f>
        <v>0</v>
      </c>
      <c r="AV245" s="169"/>
      <c r="AW245" s="170"/>
      <c r="AX245" s="170"/>
      <c r="AY245" s="185"/>
      <c r="AZ245" s="186"/>
      <c r="BA245" s="186"/>
      <c r="BB245" s="214" t="s">
        <v>315</v>
      </c>
      <c r="BC245" s="187">
        <v>4</v>
      </c>
      <c r="BD245" s="166">
        <f t="shared" ref="BD245" si="94">J245*BC245</f>
        <v>1560</v>
      </c>
      <c r="BE245" s="319">
        <f t="shared" ref="BE245:BE246" si="95">M245+P245+S245+V245+Y245+AB245+AE245+AH245+AK245+AN245+AQ245+AT245+AW245+AZ245+BC245</f>
        <v>4</v>
      </c>
      <c r="BF245" s="320">
        <f t="shared" ref="BF245" si="96">BD245</f>
        <v>1560</v>
      </c>
      <c r="BG245" s="321">
        <f t="shared" ref="BG245" si="97">K245-BE245</f>
        <v>0</v>
      </c>
      <c r="BH245" s="322">
        <f t="shared" ref="BH245" si="98">J245*BG245</f>
        <v>0</v>
      </c>
      <c r="BI245" s="188"/>
    </row>
    <row r="246" spans="1:61" s="154" customFormat="1" ht="26.25" x14ac:dyDescent="0.4">
      <c r="A246" s="142"/>
      <c r="B246" s="216" t="s">
        <v>5</v>
      </c>
      <c r="C246" s="142"/>
      <c r="D246" s="104"/>
      <c r="E246" s="105"/>
      <c r="F246" s="143"/>
      <c r="G246" s="217"/>
      <c r="H246" s="145"/>
      <c r="I246" s="146"/>
      <c r="J246" s="147"/>
      <c r="K246" s="104"/>
      <c r="L246" s="148"/>
      <c r="M246" s="149"/>
      <c r="N246" s="149">
        <f>SUM(N180:N243)</f>
        <v>0</v>
      </c>
      <c r="O246" s="148"/>
      <c r="P246" s="149"/>
      <c r="Q246" s="149">
        <f>SUM(Q180:Q243)</f>
        <v>0</v>
      </c>
      <c r="R246" s="148"/>
      <c r="S246" s="149"/>
      <c r="T246" s="149">
        <f>SUM(T180:T243)</f>
        <v>0</v>
      </c>
      <c r="U246" s="148"/>
      <c r="V246" s="149"/>
      <c r="W246" s="149">
        <f>SUM(W180:W243)</f>
        <v>0</v>
      </c>
      <c r="X246" s="148"/>
      <c r="Y246" s="149"/>
      <c r="Z246" s="149">
        <f>SUM(Z180:Z243)</f>
        <v>0</v>
      </c>
      <c r="AA246" s="148"/>
      <c r="AB246" s="149"/>
      <c r="AC246" s="149">
        <f>SUM(AC180:AC243)</f>
        <v>0</v>
      </c>
      <c r="AD246" s="148"/>
      <c r="AE246" s="149"/>
      <c r="AF246" s="149">
        <f>SUM(AF180:AF243)</f>
        <v>0</v>
      </c>
      <c r="AG246" s="148"/>
      <c r="AH246" s="149"/>
      <c r="AI246" s="149">
        <f>SUM(AI180:AI243)</f>
        <v>0</v>
      </c>
      <c r="AJ246" s="218"/>
      <c r="AK246" s="149"/>
      <c r="AL246" s="149">
        <f>SUM(AL180:AL243)</f>
        <v>0</v>
      </c>
      <c r="AM246" s="148"/>
      <c r="AN246" s="149"/>
      <c r="AO246" s="149">
        <f>SUM(AO180:AO243)</f>
        <v>0</v>
      </c>
      <c r="AP246" s="150"/>
      <c r="AQ246" s="149"/>
      <c r="AR246" s="149">
        <f>SUM(AR180:AR243)</f>
        <v>0</v>
      </c>
      <c r="AS246" s="148"/>
      <c r="AT246" s="149"/>
      <c r="AU246" s="149">
        <f>SUM(AU180:AU243)</f>
        <v>0</v>
      </c>
      <c r="AV246" s="148"/>
      <c r="AW246" s="149"/>
      <c r="AX246" s="149">
        <f>SUM(AX180:AX243)</f>
        <v>0</v>
      </c>
      <c r="AY246" s="148"/>
      <c r="AZ246" s="149"/>
      <c r="BA246" s="149">
        <f>SUM(BA180:BA243)</f>
        <v>0</v>
      </c>
      <c r="BB246" s="149"/>
      <c r="BC246" s="149"/>
      <c r="BD246" s="149">
        <f>SUM(BD180:BD243)</f>
        <v>85432.786399999997</v>
      </c>
      <c r="BE246" s="219">
        <f t="shared" si="95"/>
        <v>0</v>
      </c>
      <c r="BF246" s="149">
        <f>SUM(BF180:BF243)</f>
        <v>85432.786399999997</v>
      </c>
      <c r="BG246" s="112"/>
      <c r="BH246" s="149">
        <f>SUM(BH180:BH243)</f>
        <v>6119.2524000000003</v>
      </c>
      <c r="BI246" s="143"/>
    </row>
    <row r="247" spans="1:61" s="234" customFormat="1" ht="28.5" x14ac:dyDescent="0.45">
      <c r="A247" s="220"/>
      <c r="B247" s="221" t="s">
        <v>317</v>
      </c>
      <c r="C247" s="220"/>
      <c r="D247" s="120"/>
      <c r="E247" s="222"/>
      <c r="F247" s="223"/>
      <c r="G247" s="224"/>
      <c r="H247" s="225"/>
      <c r="I247" s="226"/>
      <c r="J247" s="227"/>
      <c r="K247" s="228"/>
      <c r="L247" s="229"/>
      <c r="M247" s="228"/>
      <c r="N247" s="228">
        <f>N123+N163+N178+N246</f>
        <v>61025.299999999996</v>
      </c>
      <c r="O247" s="229"/>
      <c r="P247" s="228"/>
      <c r="Q247" s="228">
        <f>Q123+Q163+Q178+Q246</f>
        <v>10395.493999999999</v>
      </c>
      <c r="R247" s="229"/>
      <c r="S247" s="228"/>
      <c r="T247" s="228">
        <f>T123+T163+T178+T246</f>
        <v>36874.62000000001</v>
      </c>
      <c r="U247" s="229"/>
      <c r="V247" s="228"/>
      <c r="W247" s="228">
        <f>W123+W163+W178+W246</f>
        <v>21633.485000000001</v>
      </c>
      <c r="X247" s="229"/>
      <c r="Y247" s="228"/>
      <c r="Z247" s="228">
        <f>Z123+Z163+Z178+Z246</f>
        <v>10593.687</v>
      </c>
      <c r="AA247" s="229"/>
      <c r="AB247" s="228"/>
      <c r="AC247" s="228">
        <f>AC123+AC163+AC178+AC246</f>
        <v>822.56700000000001</v>
      </c>
      <c r="AD247" s="229"/>
      <c r="AE247" s="228"/>
      <c r="AF247" s="228">
        <f>AF123+AF163+AF178+AF246</f>
        <v>1608.434</v>
      </c>
      <c r="AG247" s="229"/>
      <c r="AH247" s="228"/>
      <c r="AI247" s="228">
        <f>AI123+AI163+AI178+AI246</f>
        <v>1327.52</v>
      </c>
      <c r="AJ247" s="230"/>
      <c r="AK247" s="228"/>
      <c r="AL247" s="228">
        <f>AL123+AL163+AL178+AL246</f>
        <v>57801.269</v>
      </c>
      <c r="AM247" s="229"/>
      <c r="AN247" s="228"/>
      <c r="AO247" s="228">
        <f>AO123+AO163+AO178+AO246</f>
        <v>9998.33</v>
      </c>
      <c r="AP247" s="231"/>
      <c r="AQ247" s="228"/>
      <c r="AR247" s="228">
        <f>AR123+AR163+AR178+AR246</f>
        <v>20093.259000000002</v>
      </c>
      <c r="AS247" s="229"/>
      <c r="AT247" s="228"/>
      <c r="AU247" s="228">
        <f>AU123+AU163+AU178+AU246</f>
        <v>738</v>
      </c>
      <c r="AV247" s="229"/>
      <c r="AW247" s="228"/>
      <c r="AX247" s="228">
        <f>AX123+AX163+AX178+AX246</f>
        <v>1692</v>
      </c>
      <c r="AY247" s="229"/>
      <c r="AZ247" s="228"/>
      <c r="BA247" s="228">
        <f>BA123+BA163+BA178+BA246</f>
        <v>12022</v>
      </c>
      <c r="BB247" s="228"/>
      <c r="BC247" s="228"/>
      <c r="BD247" s="228">
        <f>BD123+BD163+BD178+BD246</f>
        <v>85432.786399999997</v>
      </c>
      <c r="BE247" s="228"/>
      <c r="BF247" s="228">
        <f>BF123+BF163+BF178+BF246</f>
        <v>332058.75140000001</v>
      </c>
      <c r="BG247" s="232">
        <f>BG123+BG163+BG178+BG246</f>
        <v>0</v>
      </c>
      <c r="BH247" s="233">
        <f>BH123+BH163+BH178+BH246</f>
        <v>467839.0724</v>
      </c>
      <c r="BI247" s="223"/>
    </row>
    <row r="251" spans="1:61" x14ac:dyDescent="0.35">
      <c r="E251" s="237" t="s">
        <v>318</v>
      </c>
      <c r="F251" s="1" t="s">
        <v>319</v>
      </c>
    </row>
    <row r="252" spans="1:61" x14ac:dyDescent="0.35">
      <c r="F252" s="1" t="s">
        <v>320</v>
      </c>
    </row>
  </sheetData>
  <mergeCells count="15">
    <mergeCell ref="A1:BI1"/>
    <mergeCell ref="F2:I2"/>
    <mergeCell ref="P2:Q2"/>
    <mergeCell ref="V2:W2"/>
    <mergeCell ref="AE2:AF2"/>
    <mergeCell ref="AH2:AI2"/>
    <mergeCell ref="AK2:AL2"/>
    <mergeCell ref="AN2:AO2"/>
    <mergeCell ref="AQ2:AR2"/>
    <mergeCell ref="AT2:AU2"/>
    <mergeCell ref="AW2:AX2"/>
    <mergeCell ref="AZ2:BA2"/>
    <mergeCell ref="BC2:BD2"/>
    <mergeCell ref="BE2:BE3"/>
    <mergeCell ref="BF2:B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 (1-68)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KaIUbu</dc:creator>
  <cp:lastModifiedBy>KaIUbu</cp:lastModifiedBy>
  <dcterms:created xsi:type="dcterms:W3CDTF">2025-01-07T07:33:51Z</dcterms:created>
  <dcterms:modified xsi:type="dcterms:W3CDTF">2025-01-07T07:47:10Z</dcterms:modified>
</cp:coreProperties>
</file>